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2\Downloads\"/>
    </mc:Choice>
  </mc:AlternateContent>
  <xr:revisionPtr revIDLastSave="0" documentId="13_ncr:1_{A242CBE8-64AE-48ED-938D-47B18973857E}" xr6:coauthVersionLast="47" xr6:coauthVersionMax="47" xr10:uidLastSave="{00000000-0000-0000-0000-000000000000}"/>
  <bookViews>
    <workbookView xWindow="-120" yWindow="-120" windowWidth="29040" windowHeight="15840" tabRatio="714" activeTab="4" xr2:uid="{00000000-000D-0000-FFFF-FFFF00000000}"/>
  </bookViews>
  <sheets>
    <sheet name="راهنمای فایل" sheetId="20" r:id="rId1"/>
    <sheet name="منبع " sheetId="4" r:id="rId2"/>
    <sheet name="افزایش روزانه" sheetId="17" state="hidden" r:id="rId3"/>
    <sheet name="افزایش ماهانه" sheetId="19" r:id="rId4"/>
    <sheet name="مهر ماه 1403 " sheetId="18" r:id="rId5"/>
  </sheets>
  <definedNames>
    <definedName name="_xlnm.Print_Area" localSheetId="2">'افزایش روزانه'!$B$1:$I$14</definedName>
    <definedName name="_xlnm.Print_Area" localSheetId="3">'افزایش ماهانه'!$B$1:$L$15</definedName>
    <definedName name="_xlnm.Print_Area" localSheetId="4">'مهر ماه 1403 '!$B$1:$AM$97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8" l="1"/>
  <c r="F97" i="18"/>
  <c r="K97" i="18"/>
  <c r="M97" i="18"/>
  <c r="P97" i="18"/>
  <c r="Q97" i="18"/>
  <c r="R97" i="18"/>
  <c r="T97" i="18"/>
  <c r="U97" i="18"/>
  <c r="V97" i="18"/>
  <c r="X97" i="18"/>
  <c r="Y97" i="18"/>
  <c r="Z97" i="18"/>
  <c r="AB97" i="18"/>
  <c r="AD97" i="18"/>
  <c r="AE97" i="18"/>
  <c r="AF97" i="18"/>
  <c r="AM97" i="18"/>
  <c r="AN97" i="18"/>
  <c r="D97" i="18"/>
  <c r="AC96" i="18"/>
  <c r="AA96" i="18"/>
  <c r="W96" i="18"/>
  <c r="S96" i="18"/>
  <c r="L96" i="18"/>
  <c r="H96" i="18"/>
  <c r="G96" i="18"/>
  <c r="AC95" i="18"/>
  <c r="AA95" i="18"/>
  <c r="W95" i="18"/>
  <c r="S95" i="18"/>
  <c r="L95" i="18"/>
  <c r="H95" i="18"/>
  <c r="G95" i="18"/>
  <c r="AC94" i="18"/>
  <c r="AA94" i="18"/>
  <c r="W94" i="18"/>
  <c r="S94" i="18"/>
  <c r="L94" i="18"/>
  <c r="H94" i="18"/>
  <c r="G94" i="18"/>
  <c r="AC93" i="18"/>
  <c r="AA93" i="18"/>
  <c r="W93" i="18"/>
  <c r="S93" i="18"/>
  <c r="L93" i="18"/>
  <c r="H93" i="18"/>
  <c r="G93" i="18"/>
  <c r="AC92" i="18"/>
  <c r="AA92" i="18"/>
  <c r="W92" i="18"/>
  <c r="S92" i="18"/>
  <c r="L92" i="18"/>
  <c r="H92" i="18"/>
  <c r="G92" i="18"/>
  <c r="AC91" i="18"/>
  <c r="AA91" i="18"/>
  <c r="W91" i="18"/>
  <c r="S91" i="18"/>
  <c r="L91" i="18"/>
  <c r="H91" i="18"/>
  <c r="G91" i="18"/>
  <c r="AC90" i="18"/>
  <c r="AA90" i="18"/>
  <c r="W90" i="18"/>
  <c r="S90" i="18"/>
  <c r="L90" i="18"/>
  <c r="H90" i="18"/>
  <c r="G90" i="18"/>
  <c r="AC89" i="18"/>
  <c r="AA89" i="18"/>
  <c r="W89" i="18"/>
  <c r="S89" i="18"/>
  <c r="L89" i="18"/>
  <c r="H89" i="18"/>
  <c r="G89" i="18"/>
  <c r="AC88" i="18"/>
  <c r="AA88" i="18"/>
  <c r="W88" i="18"/>
  <c r="S88" i="18"/>
  <c r="L88" i="18"/>
  <c r="H88" i="18"/>
  <c r="G88" i="18"/>
  <c r="AC87" i="18"/>
  <c r="AA87" i="18"/>
  <c r="W87" i="18"/>
  <c r="S87" i="18"/>
  <c r="L87" i="18"/>
  <c r="H87" i="18"/>
  <c r="G87" i="18"/>
  <c r="AC86" i="18"/>
  <c r="AA86" i="18"/>
  <c r="W86" i="18"/>
  <c r="S86" i="18"/>
  <c r="L86" i="18"/>
  <c r="H86" i="18"/>
  <c r="G86" i="18"/>
  <c r="AC85" i="18"/>
  <c r="AA85" i="18"/>
  <c r="W85" i="18"/>
  <c r="S85" i="18"/>
  <c r="L85" i="18"/>
  <c r="H85" i="18"/>
  <c r="G85" i="18"/>
  <c r="AC84" i="18"/>
  <c r="AA84" i="18"/>
  <c r="W84" i="18"/>
  <c r="S84" i="18"/>
  <c r="L84" i="18"/>
  <c r="H84" i="18"/>
  <c r="G84" i="18"/>
  <c r="AC83" i="18"/>
  <c r="AA83" i="18"/>
  <c r="W83" i="18"/>
  <c r="S83" i="18"/>
  <c r="L83" i="18"/>
  <c r="H83" i="18"/>
  <c r="G83" i="18"/>
  <c r="AC82" i="18"/>
  <c r="AA82" i="18"/>
  <c r="W82" i="18"/>
  <c r="S82" i="18"/>
  <c r="L82" i="18"/>
  <c r="H82" i="18"/>
  <c r="G82" i="18"/>
  <c r="AC81" i="18"/>
  <c r="AA81" i="18"/>
  <c r="W81" i="18"/>
  <c r="S81" i="18"/>
  <c r="L81" i="18"/>
  <c r="H81" i="18"/>
  <c r="G81" i="18"/>
  <c r="AC80" i="18"/>
  <c r="AA80" i="18"/>
  <c r="W80" i="18"/>
  <c r="S80" i="18"/>
  <c r="L80" i="18"/>
  <c r="H80" i="18"/>
  <c r="G80" i="18"/>
  <c r="AC79" i="18"/>
  <c r="AA79" i="18"/>
  <c r="W79" i="18"/>
  <c r="S79" i="18"/>
  <c r="L79" i="18"/>
  <c r="H79" i="18"/>
  <c r="G79" i="18"/>
  <c r="AC78" i="18"/>
  <c r="AA78" i="18"/>
  <c r="W78" i="18"/>
  <c r="S78" i="18"/>
  <c r="L78" i="18"/>
  <c r="H78" i="18"/>
  <c r="G78" i="18"/>
  <c r="AC77" i="18"/>
  <c r="AA77" i="18"/>
  <c r="W77" i="18"/>
  <c r="S77" i="18"/>
  <c r="L77" i="18"/>
  <c r="H77" i="18"/>
  <c r="G77" i="18"/>
  <c r="AC76" i="18"/>
  <c r="AA76" i="18"/>
  <c r="W76" i="18"/>
  <c r="S76" i="18"/>
  <c r="L76" i="18"/>
  <c r="H76" i="18"/>
  <c r="G76" i="18"/>
  <c r="AC75" i="18"/>
  <c r="AA75" i="18"/>
  <c r="W75" i="18"/>
  <c r="S75" i="18"/>
  <c r="L75" i="18"/>
  <c r="H75" i="18"/>
  <c r="G75" i="18"/>
  <c r="AC74" i="18"/>
  <c r="AA74" i="18"/>
  <c r="W74" i="18"/>
  <c r="S74" i="18"/>
  <c r="L74" i="18"/>
  <c r="H74" i="18"/>
  <c r="G74" i="18"/>
  <c r="AC73" i="18"/>
  <c r="AA73" i="18"/>
  <c r="W73" i="18"/>
  <c r="S73" i="18"/>
  <c r="L73" i="18"/>
  <c r="H73" i="18"/>
  <c r="G73" i="18"/>
  <c r="AC72" i="18"/>
  <c r="AA72" i="18"/>
  <c r="W72" i="18"/>
  <c r="S72" i="18"/>
  <c r="L72" i="18"/>
  <c r="H72" i="18"/>
  <c r="G72" i="18"/>
  <c r="AC71" i="18"/>
  <c r="AA71" i="18"/>
  <c r="W71" i="18"/>
  <c r="S71" i="18"/>
  <c r="L71" i="18"/>
  <c r="H71" i="18"/>
  <c r="G71" i="18"/>
  <c r="AC70" i="18"/>
  <c r="AA70" i="18"/>
  <c r="W70" i="18"/>
  <c r="S70" i="18"/>
  <c r="L70" i="18"/>
  <c r="H70" i="18"/>
  <c r="G70" i="18"/>
  <c r="AC69" i="18"/>
  <c r="AA69" i="18"/>
  <c r="W69" i="18"/>
  <c r="S69" i="18"/>
  <c r="L69" i="18"/>
  <c r="H69" i="18"/>
  <c r="G69" i="18"/>
  <c r="AC68" i="18"/>
  <c r="AA68" i="18"/>
  <c r="W68" i="18"/>
  <c r="S68" i="18"/>
  <c r="L68" i="18"/>
  <c r="H68" i="18"/>
  <c r="G68" i="18"/>
  <c r="AC67" i="18"/>
  <c r="AA67" i="18"/>
  <c r="W67" i="18"/>
  <c r="S67" i="18"/>
  <c r="L67" i="18"/>
  <c r="H67" i="18"/>
  <c r="G67" i="18"/>
  <c r="AC66" i="18"/>
  <c r="AA66" i="18"/>
  <c r="W66" i="18"/>
  <c r="S66" i="18"/>
  <c r="L66" i="18"/>
  <c r="H66" i="18"/>
  <c r="G66" i="18"/>
  <c r="AC65" i="18"/>
  <c r="AA65" i="18"/>
  <c r="W65" i="18"/>
  <c r="S65" i="18"/>
  <c r="L65" i="18"/>
  <c r="H65" i="18"/>
  <c r="G65" i="18"/>
  <c r="AC64" i="18"/>
  <c r="AA64" i="18"/>
  <c r="W64" i="18"/>
  <c r="S64" i="18"/>
  <c r="L64" i="18"/>
  <c r="H64" i="18"/>
  <c r="G64" i="18"/>
  <c r="AC63" i="18"/>
  <c r="AA63" i="18"/>
  <c r="W63" i="18"/>
  <c r="S63" i="18"/>
  <c r="L63" i="18"/>
  <c r="H63" i="18"/>
  <c r="G63" i="18"/>
  <c r="AC62" i="18"/>
  <c r="AA62" i="18"/>
  <c r="W62" i="18"/>
  <c r="S62" i="18"/>
  <c r="L62" i="18"/>
  <c r="H62" i="18"/>
  <c r="G62" i="18"/>
  <c r="AC61" i="18"/>
  <c r="AA61" i="18"/>
  <c r="W61" i="18"/>
  <c r="S61" i="18"/>
  <c r="L61" i="18"/>
  <c r="H61" i="18"/>
  <c r="G61" i="18"/>
  <c r="AC60" i="18"/>
  <c r="AA60" i="18"/>
  <c r="W60" i="18"/>
  <c r="S60" i="18"/>
  <c r="L60" i="18"/>
  <c r="H60" i="18"/>
  <c r="G60" i="18"/>
  <c r="AC59" i="18"/>
  <c r="AA59" i="18"/>
  <c r="W59" i="18"/>
  <c r="S59" i="18"/>
  <c r="L59" i="18"/>
  <c r="H59" i="18"/>
  <c r="G59" i="18"/>
  <c r="AC58" i="18"/>
  <c r="AA58" i="18"/>
  <c r="W58" i="18"/>
  <c r="S58" i="18"/>
  <c r="L58" i="18"/>
  <c r="H58" i="18"/>
  <c r="G58" i="18"/>
  <c r="AC57" i="18"/>
  <c r="AA57" i="18"/>
  <c r="W57" i="18"/>
  <c r="S57" i="18"/>
  <c r="L57" i="18"/>
  <c r="H57" i="18"/>
  <c r="G57" i="18"/>
  <c r="AC56" i="18"/>
  <c r="AA56" i="18"/>
  <c r="W56" i="18"/>
  <c r="S56" i="18"/>
  <c r="L56" i="18"/>
  <c r="H56" i="18"/>
  <c r="G56" i="18"/>
  <c r="AC55" i="18"/>
  <c r="AA55" i="18"/>
  <c r="W55" i="18"/>
  <c r="S55" i="18"/>
  <c r="L55" i="18"/>
  <c r="H55" i="18"/>
  <c r="G55" i="18"/>
  <c r="AC54" i="18"/>
  <c r="AA54" i="18"/>
  <c r="W54" i="18"/>
  <c r="S54" i="18"/>
  <c r="L54" i="18"/>
  <c r="H54" i="18"/>
  <c r="G54" i="18"/>
  <c r="AC53" i="18"/>
  <c r="AA53" i="18"/>
  <c r="W53" i="18"/>
  <c r="S53" i="18"/>
  <c r="L53" i="18"/>
  <c r="H53" i="18"/>
  <c r="G53" i="18"/>
  <c r="AC52" i="18"/>
  <c r="AA52" i="18"/>
  <c r="W52" i="18"/>
  <c r="S52" i="18"/>
  <c r="L52" i="18"/>
  <c r="H52" i="18"/>
  <c r="G52" i="18"/>
  <c r="AC51" i="18"/>
  <c r="AA51" i="18"/>
  <c r="W51" i="18"/>
  <c r="S51" i="18"/>
  <c r="L51" i="18"/>
  <c r="H51" i="18"/>
  <c r="G51" i="18"/>
  <c r="AC50" i="18"/>
  <c r="AA50" i="18"/>
  <c r="W50" i="18"/>
  <c r="S50" i="18"/>
  <c r="L50" i="18"/>
  <c r="H50" i="18"/>
  <c r="G50" i="18"/>
  <c r="AC49" i="18"/>
  <c r="AA49" i="18"/>
  <c r="W49" i="18"/>
  <c r="S49" i="18"/>
  <c r="L49" i="18"/>
  <c r="H49" i="18"/>
  <c r="G49" i="18"/>
  <c r="AC48" i="18"/>
  <c r="AA48" i="18"/>
  <c r="W48" i="18"/>
  <c r="S48" i="18"/>
  <c r="L48" i="18"/>
  <c r="H48" i="18"/>
  <c r="G48" i="18"/>
  <c r="AC47" i="18"/>
  <c r="AA47" i="18"/>
  <c r="W47" i="18"/>
  <c r="S47" i="18"/>
  <c r="L47" i="18"/>
  <c r="H47" i="18"/>
  <c r="G47" i="18"/>
  <c r="AC46" i="18"/>
  <c r="AA46" i="18"/>
  <c r="W46" i="18"/>
  <c r="S46" i="18"/>
  <c r="L46" i="18"/>
  <c r="H46" i="18"/>
  <c r="G46" i="18"/>
  <c r="AC45" i="18"/>
  <c r="AA45" i="18"/>
  <c r="W45" i="18"/>
  <c r="S45" i="18"/>
  <c r="L45" i="18"/>
  <c r="H45" i="18"/>
  <c r="G45" i="18"/>
  <c r="AC44" i="18"/>
  <c r="AA44" i="18"/>
  <c r="W44" i="18"/>
  <c r="S44" i="18"/>
  <c r="L44" i="18"/>
  <c r="H44" i="18"/>
  <c r="G44" i="18"/>
  <c r="AC43" i="18"/>
  <c r="AA43" i="18"/>
  <c r="W43" i="18"/>
  <c r="S43" i="18"/>
  <c r="L43" i="18"/>
  <c r="H43" i="18"/>
  <c r="G43" i="18"/>
  <c r="AC42" i="18"/>
  <c r="AA42" i="18"/>
  <c r="W42" i="18"/>
  <c r="S42" i="18"/>
  <c r="L42" i="18"/>
  <c r="H42" i="18"/>
  <c r="G42" i="18"/>
  <c r="AC41" i="18"/>
  <c r="AA41" i="18"/>
  <c r="W41" i="18"/>
  <c r="S41" i="18"/>
  <c r="L41" i="18"/>
  <c r="H41" i="18"/>
  <c r="G41" i="18"/>
  <c r="AC40" i="18"/>
  <c r="AA40" i="18"/>
  <c r="W40" i="18"/>
  <c r="S40" i="18"/>
  <c r="L40" i="18"/>
  <c r="H40" i="18"/>
  <c r="G40" i="18"/>
  <c r="AC39" i="18"/>
  <c r="AA39" i="18"/>
  <c r="W39" i="18"/>
  <c r="S39" i="18"/>
  <c r="L39" i="18"/>
  <c r="H39" i="18"/>
  <c r="G39" i="18"/>
  <c r="AC38" i="18"/>
  <c r="AA38" i="18"/>
  <c r="W38" i="18"/>
  <c r="S38" i="18"/>
  <c r="L38" i="18"/>
  <c r="H38" i="18"/>
  <c r="G38" i="18"/>
  <c r="AC37" i="18"/>
  <c r="AA37" i="18"/>
  <c r="W37" i="18"/>
  <c r="S37" i="18"/>
  <c r="L37" i="18"/>
  <c r="H37" i="18"/>
  <c r="G37" i="18"/>
  <c r="AC36" i="18"/>
  <c r="AA36" i="18"/>
  <c r="W36" i="18"/>
  <c r="S36" i="18"/>
  <c r="L36" i="18"/>
  <c r="H36" i="18"/>
  <c r="G36" i="18"/>
  <c r="AC35" i="18"/>
  <c r="AA35" i="18"/>
  <c r="W35" i="18"/>
  <c r="S35" i="18"/>
  <c r="N35" i="18"/>
  <c r="L35" i="18"/>
  <c r="H35" i="18"/>
  <c r="G35" i="18"/>
  <c r="AC34" i="18"/>
  <c r="AA34" i="18"/>
  <c r="W34" i="18"/>
  <c r="S34" i="18"/>
  <c r="L34" i="18"/>
  <c r="H34" i="18"/>
  <c r="G34" i="18"/>
  <c r="AC33" i="18"/>
  <c r="AA33" i="18"/>
  <c r="W33" i="18"/>
  <c r="S33" i="18"/>
  <c r="L33" i="18"/>
  <c r="H33" i="18"/>
  <c r="G33" i="18"/>
  <c r="AC32" i="18"/>
  <c r="AA32" i="18"/>
  <c r="W32" i="18"/>
  <c r="S32" i="18"/>
  <c r="N32" i="18"/>
  <c r="L32" i="18"/>
  <c r="H32" i="18"/>
  <c r="G32" i="18"/>
  <c r="AC31" i="18"/>
  <c r="AA31" i="18"/>
  <c r="W31" i="18"/>
  <c r="S31" i="18"/>
  <c r="L31" i="18"/>
  <c r="H31" i="18"/>
  <c r="G31" i="18"/>
  <c r="AC30" i="18"/>
  <c r="AA30" i="18"/>
  <c r="W30" i="18"/>
  <c r="S30" i="18"/>
  <c r="L30" i="18"/>
  <c r="H30" i="18"/>
  <c r="G30" i="18"/>
  <c r="AC29" i="18"/>
  <c r="AA29" i="18"/>
  <c r="W29" i="18"/>
  <c r="S29" i="18"/>
  <c r="L29" i="18"/>
  <c r="H29" i="18"/>
  <c r="G29" i="18"/>
  <c r="AC28" i="18"/>
  <c r="AA28" i="18"/>
  <c r="W28" i="18"/>
  <c r="S28" i="18"/>
  <c r="L28" i="18"/>
  <c r="H28" i="18"/>
  <c r="G28" i="18"/>
  <c r="AC27" i="18"/>
  <c r="AA27" i="18"/>
  <c r="W27" i="18"/>
  <c r="S27" i="18"/>
  <c r="L27" i="18"/>
  <c r="H27" i="18"/>
  <c r="G27" i="18"/>
  <c r="AC26" i="18"/>
  <c r="AA26" i="18"/>
  <c r="W26" i="18"/>
  <c r="S26" i="18"/>
  <c r="L26" i="18"/>
  <c r="H26" i="18"/>
  <c r="G26" i="18"/>
  <c r="AC25" i="18"/>
  <c r="AA25" i="18"/>
  <c r="W25" i="18"/>
  <c r="S25" i="18"/>
  <c r="L25" i="18"/>
  <c r="H25" i="18"/>
  <c r="G25" i="18"/>
  <c r="AC24" i="18"/>
  <c r="AA24" i="18"/>
  <c r="W24" i="18"/>
  <c r="S24" i="18"/>
  <c r="L24" i="18"/>
  <c r="H24" i="18"/>
  <c r="G24" i="18"/>
  <c r="AC23" i="18"/>
  <c r="AA23" i="18"/>
  <c r="W23" i="18"/>
  <c r="S23" i="18"/>
  <c r="L23" i="18"/>
  <c r="H23" i="18"/>
  <c r="G23" i="18"/>
  <c r="AC22" i="18"/>
  <c r="AA22" i="18"/>
  <c r="W22" i="18"/>
  <c r="S22" i="18"/>
  <c r="L22" i="18"/>
  <c r="H22" i="18"/>
  <c r="G22" i="18"/>
  <c r="AC21" i="18"/>
  <c r="AA21" i="18"/>
  <c r="W21" i="18"/>
  <c r="S21" i="18"/>
  <c r="L21" i="18"/>
  <c r="H21" i="18"/>
  <c r="G21" i="18"/>
  <c r="AC20" i="18"/>
  <c r="AA20" i="18"/>
  <c r="W20" i="18"/>
  <c r="S20" i="18"/>
  <c r="L20" i="18"/>
  <c r="H20" i="18"/>
  <c r="G20" i="18"/>
  <c r="AC19" i="18"/>
  <c r="AA19" i="18"/>
  <c r="W19" i="18"/>
  <c r="S19" i="18"/>
  <c r="N19" i="18"/>
  <c r="L19" i="18"/>
  <c r="H19" i="18"/>
  <c r="G19" i="18"/>
  <c r="AC18" i="18"/>
  <c r="AA18" i="18"/>
  <c r="W18" i="18"/>
  <c r="S18" i="18"/>
  <c r="L18" i="18"/>
  <c r="H18" i="18"/>
  <c r="G18" i="18"/>
  <c r="AC17" i="18"/>
  <c r="AA17" i="18"/>
  <c r="W17" i="18"/>
  <c r="S17" i="18"/>
  <c r="L17" i="18"/>
  <c r="H17" i="18"/>
  <c r="G17" i="18"/>
  <c r="AC16" i="18"/>
  <c r="AA16" i="18"/>
  <c r="W16" i="18"/>
  <c r="S16" i="18"/>
  <c r="L16" i="18"/>
  <c r="H16" i="18"/>
  <c r="G16" i="18"/>
  <c r="AC15" i="18"/>
  <c r="AA15" i="18"/>
  <c r="W15" i="18"/>
  <c r="S15" i="18"/>
  <c r="L15" i="18"/>
  <c r="H15" i="18"/>
  <c r="G15" i="18"/>
  <c r="AC14" i="18"/>
  <c r="AA14" i="18"/>
  <c r="W14" i="18"/>
  <c r="S14" i="18"/>
  <c r="L14" i="18"/>
  <c r="H14" i="18"/>
  <c r="G14" i="18"/>
  <c r="AC13" i="18"/>
  <c r="AA13" i="18"/>
  <c r="W13" i="18"/>
  <c r="S13" i="18"/>
  <c r="L13" i="18"/>
  <c r="H13" i="18"/>
  <c r="G13" i="18"/>
  <c r="AC12" i="18"/>
  <c r="AA12" i="18"/>
  <c r="W12" i="18"/>
  <c r="S12" i="18"/>
  <c r="L12" i="18"/>
  <c r="H12" i="18"/>
  <c r="G12" i="18"/>
  <c r="G11" i="18"/>
  <c r="H11" i="18"/>
  <c r="L11" i="18"/>
  <c r="S11" i="18"/>
  <c r="W11" i="18"/>
  <c r="AA11" i="18"/>
  <c r="AC11" i="18"/>
  <c r="AC7" i="18"/>
  <c r="AA7" i="18"/>
  <c r="S7" i="18"/>
  <c r="G7" i="18"/>
  <c r="F5" i="18"/>
  <c r="L8" i="18" s="1"/>
  <c r="O31" i="4"/>
  <c r="O32" i="4" s="1"/>
  <c r="E6" i="19"/>
  <c r="F6" i="19" s="1"/>
  <c r="G12" i="19"/>
  <c r="I12" i="19"/>
  <c r="O12" i="19"/>
  <c r="D12" i="19"/>
  <c r="P11" i="19"/>
  <c r="L11" i="19"/>
  <c r="J11" i="19"/>
  <c r="K11" i="19" s="1"/>
  <c r="E11" i="19"/>
  <c r="H11" i="19" s="1"/>
  <c r="B2" i="18"/>
  <c r="B3" i="18"/>
  <c r="B1" i="18"/>
  <c r="H7" i="18"/>
  <c r="W8" i="18"/>
  <c r="W9" i="18"/>
  <c r="W10" i="18"/>
  <c r="W7" i="18"/>
  <c r="AA9" i="18"/>
  <c r="AA8" i="18"/>
  <c r="AA10" i="18"/>
  <c r="H106" i="18"/>
  <c r="H107" i="18" s="1"/>
  <c r="S8" i="18"/>
  <c r="S9" i="18"/>
  <c r="S10" i="18"/>
  <c r="AA97" i="18" l="1"/>
  <c r="AC97" i="18"/>
  <c r="L97" i="18"/>
  <c r="S97" i="18"/>
  <c r="H97" i="18"/>
  <c r="G97" i="18"/>
  <c r="W97" i="18"/>
  <c r="J77" i="18"/>
  <c r="I42" i="18"/>
  <c r="N48" i="18"/>
  <c r="I55" i="18"/>
  <c r="J29" i="18"/>
  <c r="J42" i="18"/>
  <c r="N16" i="18"/>
  <c r="J93" i="18"/>
  <c r="I23" i="18"/>
  <c r="N51" i="18"/>
  <c r="I58" i="18"/>
  <c r="J45" i="18"/>
  <c r="I74" i="18"/>
  <c r="I26" i="18"/>
  <c r="I39" i="18"/>
  <c r="J13" i="18"/>
  <c r="J26" i="18"/>
  <c r="N83" i="18"/>
  <c r="N67" i="18"/>
  <c r="J61" i="18"/>
  <c r="I90" i="18"/>
  <c r="O20" i="18"/>
  <c r="AG20" i="18" s="1"/>
  <c r="N80" i="18"/>
  <c r="N13" i="18"/>
  <c r="I20" i="18"/>
  <c r="J23" i="18"/>
  <c r="N29" i="18"/>
  <c r="I36" i="18"/>
  <c r="J39" i="18"/>
  <c r="N45" i="18"/>
  <c r="I52" i="18"/>
  <c r="J55" i="18"/>
  <c r="N61" i="18"/>
  <c r="I68" i="18"/>
  <c r="J71" i="18"/>
  <c r="N77" i="18"/>
  <c r="I84" i="18"/>
  <c r="J87" i="18"/>
  <c r="N93" i="18"/>
  <c r="I17" i="18"/>
  <c r="J20" i="18"/>
  <c r="N26" i="18"/>
  <c r="I33" i="18"/>
  <c r="J36" i="18"/>
  <c r="N42" i="18"/>
  <c r="I49" i="18"/>
  <c r="O49" i="18" s="1"/>
  <c r="AG49" i="18" s="1"/>
  <c r="J52" i="18"/>
  <c r="N58" i="18"/>
  <c r="I65" i="18"/>
  <c r="J68" i="18"/>
  <c r="N74" i="18"/>
  <c r="I81" i="18"/>
  <c r="O81" i="18" s="1"/>
  <c r="AG81" i="18" s="1"/>
  <c r="J84" i="18"/>
  <c r="N90" i="18"/>
  <c r="N64" i="18"/>
  <c r="I87" i="18"/>
  <c r="I14" i="18"/>
  <c r="J17" i="18"/>
  <c r="N23" i="18"/>
  <c r="I30" i="18"/>
  <c r="J33" i="18"/>
  <c r="N39" i="18"/>
  <c r="I46" i="18"/>
  <c r="J49" i="18"/>
  <c r="N55" i="18"/>
  <c r="I62" i="18"/>
  <c r="J65" i="18"/>
  <c r="N71" i="18"/>
  <c r="I78" i="18"/>
  <c r="J81" i="18"/>
  <c r="N87" i="18"/>
  <c r="I94" i="18"/>
  <c r="J14" i="18"/>
  <c r="N20" i="18"/>
  <c r="I27" i="18"/>
  <c r="O27" i="18" s="1"/>
  <c r="AG27" i="18" s="1"/>
  <c r="J30" i="18"/>
  <c r="N36" i="18"/>
  <c r="I43" i="18"/>
  <c r="J46" i="18"/>
  <c r="N52" i="18"/>
  <c r="I59" i="18"/>
  <c r="J62" i="18"/>
  <c r="N68" i="18"/>
  <c r="I75" i="18"/>
  <c r="J78" i="18"/>
  <c r="N84" i="18"/>
  <c r="I91" i="18"/>
  <c r="J94" i="18"/>
  <c r="J58" i="18"/>
  <c r="N17" i="18"/>
  <c r="I24" i="18"/>
  <c r="J27" i="18"/>
  <c r="N33" i="18"/>
  <c r="I40" i="18"/>
  <c r="O40" i="18" s="1"/>
  <c r="AG40" i="18" s="1"/>
  <c r="J43" i="18"/>
  <c r="N49" i="18"/>
  <c r="I56" i="18"/>
  <c r="J59" i="18"/>
  <c r="N65" i="18"/>
  <c r="I72" i="18"/>
  <c r="J75" i="18"/>
  <c r="N81" i="18"/>
  <c r="I88" i="18"/>
  <c r="J91" i="18"/>
  <c r="N96" i="18"/>
  <c r="N14" i="18"/>
  <c r="I21" i="18"/>
  <c r="J24" i="18"/>
  <c r="N30" i="18"/>
  <c r="I37" i="18"/>
  <c r="J40" i="18"/>
  <c r="N46" i="18"/>
  <c r="I53" i="18"/>
  <c r="J56" i="18"/>
  <c r="N62" i="18"/>
  <c r="I69" i="18"/>
  <c r="J72" i="18"/>
  <c r="N78" i="18"/>
  <c r="I85" i="18"/>
  <c r="J88" i="18"/>
  <c r="N94" i="18"/>
  <c r="I18" i="18"/>
  <c r="J21" i="18"/>
  <c r="N27" i="18"/>
  <c r="I34" i="18"/>
  <c r="J37" i="18"/>
  <c r="N43" i="18"/>
  <c r="I50" i="18"/>
  <c r="J53" i="18"/>
  <c r="N59" i="18"/>
  <c r="I66" i="18"/>
  <c r="J69" i="18"/>
  <c r="N75" i="18"/>
  <c r="I82" i="18"/>
  <c r="J85" i="18"/>
  <c r="N91" i="18"/>
  <c r="J74" i="18"/>
  <c r="I15" i="18"/>
  <c r="J18" i="18"/>
  <c r="N24" i="18"/>
  <c r="I31" i="18"/>
  <c r="O31" i="18" s="1"/>
  <c r="AG31" i="18" s="1"/>
  <c r="J34" i="18"/>
  <c r="O34" i="18" s="1"/>
  <c r="AG34" i="18" s="1"/>
  <c r="N40" i="18"/>
  <c r="I47" i="18"/>
  <c r="J50" i="18"/>
  <c r="N56" i="18"/>
  <c r="I63" i="18"/>
  <c r="J66" i="18"/>
  <c r="N72" i="18"/>
  <c r="I79" i="18"/>
  <c r="J82" i="18"/>
  <c r="N88" i="18"/>
  <c r="I95" i="18"/>
  <c r="I71" i="18"/>
  <c r="I12" i="18"/>
  <c r="J15" i="18"/>
  <c r="N21" i="18"/>
  <c r="I28" i="18"/>
  <c r="J31" i="18"/>
  <c r="N37" i="18"/>
  <c r="I44" i="18"/>
  <c r="J47" i="18"/>
  <c r="N53" i="18"/>
  <c r="I60" i="18"/>
  <c r="J63" i="18"/>
  <c r="N69" i="18"/>
  <c r="I76" i="18"/>
  <c r="J79" i="18"/>
  <c r="N85" i="18"/>
  <c r="I92" i="18"/>
  <c r="J95" i="18"/>
  <c r="J12" i="18"/>
  <c r="N18" i="18"/>
  <c r="I25" i="18"/>
  <c r="J28" i="18"/>
  <c r="N34" i="18"/>
  <c r="I41" i="18"/>
  <c r="J44" i="18"/>
  <c r="N50" i="18"/>
  <c r="I57" i="18"/>
  <c r="J60" i="18"/>
  <c r="N66" i="18"/>
  <c r="I73" i="18"/>
  <c r="J76" i="18"/>
  <c r="N82" i="18"/>
  <c r="I89" i="18"/>
  <c r="J92" i="18"/>
  <c r="J90" i="18"/>
  <c r="N15" i="18"/>
  <c r="I22" i="18"/>
  <c r="J25" i="18"/>
  <c r="N31" i="18"/>
  <c r="I38" i="18"/>
  <c r="J41" i="18"/>
  <c r="N47" i="18"/>
  <c r="I54" i="18"/>
  <c r="J57" i="18"/>
  <c r="N63" i="18"/>
  <c r="I70" i="18"/>
  <c r="J73" i="18"/>
  <c r="N79" i="18"/>
  <c r="I86" i="18"/>
  <c r="J89" i="18"/>
  <c r="N95" i="18"/>
  <c r="N12" i="18"/>
  <c r="I19" i="18"/>
  <c r="J22" i="18"/>
  <c r="N28" i="18"/>
  <c r="I35" i="18"/>
  <c r="J38" i="18"/>
  <c r="N44" i="18"/>
  <c r="I51" i="18"/>
  <c r="O51" i="18" s="1"/>
  <c r="AG51" i="18" s="1"/>
  <c r="J54" i="18"/>
  <c r="N60" i="18"/>
  <c r="I67" i="18"/>
  <c r="J70" i="18"/>
  <c r="N76" i="18"/>
  <c r="I83" i="18"/>
  <c r="J86" i="18"/>
  <c r="N92" i="18"/>
  <c r="I16" i="18"/>
  <c r="J19" i="18"/>
  <c r="N25" i="18"/>
  <c r="I32" i="18"/>
  <c r="O32" i="18" s="1"/>
  <c r="AG32" i="18" s="1"/>
  <c r="J35" i="18"/>
  <c r="N41" i="18"/>
  <c r="I48" i="18"/>
  <c r="J51" i="18"/>
  <c r="N57" i="18"/>
  <c r="I64" i="18"/>
  <c r="J67" i="18"/>
  <c r="N73" i="18"/>
  <c r="I80" i="18"/>
  <c r="J83" i="18"/>
  <c r="N89" i="18"/>
  <c r="I96" i="18"/>
  <c r="I13" i="18"/>
  <c r="O13" i="18" s="1"/>
  <c r="AG13" i="18" s="1"/>
  <c r="J16" i="18"/>
  <c r="N22" i="18"/>
  <c r="I29" i="18"/>
  <c r="J32" i="18"/>
  <c r="N38" i="18"/>
  <c r="I45" i="18"/>
  <c r="J48" i="18"/>
  <c r="N54" i="18"/>
  <c r="I61" i="18"/>
  <c r="J64" i="18"/>
  <c r="N70" i="18"/>
  <c r="I77" i="18"/>
  <c r="J80" i="18"/>
  <c r="N86" i="18"/>
  <c r="I93" i="18"/>
  <c r="J96" i="18"/>
  <c r="N11" i="18"/>
  <c r="N97" i="18" s="1"/>
  <c r="J11" i="18"/>
  <c r="I11" i="18"/>
  <c r="M11" i="19"/>
  <c r="Q11" i="19"/>
  <c r="N11" i="19"/>
  <c r="R11" i="19" s="1"/>
  <c r="F11" i="19"/>
  <c r="I101" i="18"/>
  <c r="J101" i="18"/>
  <c r="J102" i="18"/>
  <c r="J103" i="18"/>
  <c r="J104" i="18"/>
  <c r="J105" i="18"/>
  <c r="AC9" i="18"/>
  <c r="AC8" i="18"/>
  <c r="AC10" i="18"/>
  <c r="B1" i="19"/>
  <c r="E7" i="19"/>
  <c r="H7" i="19" s="1"/>
  <c r="E8" i="19"/>
  <c r="H8" i="19" s="1"/>
  <c r="E9" i="19"/>
  <c r="H9" i="19" s="1"/>
  <c r="E10" i="19"/>
  <c r="H10" i="19" s="1"/>
  <c r="B17" i="4"/>
  <c r="B18" i="4"/>
  <c r="P8" i="19"/>
  <c r="A2" i="18"/>
  <c r="A3" i="18"/>
  <c r="A1" i="18"/>
  <c r="H8" i="18"/>
  <c r="O70" i="18" l="1"/>
  <c r="AG70" i="18" s="1"/>
  <c r="O73" i="18"/>
  <c r="AG73" i="18" s="1"/>
  <c r="O76" i="18"/>
  <c r="AG76" i="18" s="1"/>
  <c r="O85" i="18"/>
  <c r="AG85" i="18" s="1"/>
  <c r="O88" i="18"/>
  <c r="AG88" i="18" s="1"/>
  <c r="O91" i="18"/>
  <c r="AG91" i="18" s="1"/>
  <c r="O64" i="18"/>
  <c r="AG64" i="18" s="1"/>
  <c r="O63" i="18"/>
  <c r="AG63" i="18" s="1"/>
  <c r="O79" i="18"/>
  <c r="AG79" i="18" s="1"/>
  <c r="AH79" i="18" s="1"/>
  <c r="O75" i="18"/>
  <c r="AG75" i="18" s="1"/>
  <c r="O41" i="18"/>
  <c r="AG41" i="18" s="1"/>
  <c r="AH41" i="18" s="1"/>
  <c r="O53" i="18"/>
  <c r="AG53" i="18" s="1"/>
  <c r="O56" i="18"/>
  <c r="AG56" i="18" s="1"/>
  <c r="O59" i="18"/>
  <c r="AG59" i="18" s="1"/>
  <c r="O65" i="18"/>
  <c r="AG65" i="18" s="1"/>
  <c r="O72" i="18"/>
  <c r="AG72" i="18" s="1"/>
  <c r="AH72" i="18" s="1"/>
  <c r="O42" i="18"/>
  <c r="AG42" i="18" s="1"/>
  <c r="O90" i="18"/>
  <c r="AG90" i="18" s="1"/>
  <c r="O30" i="18"/>
  <c r="AG30" i="18" s="1"/>
  <c r="O36" i="18"/>
  <c r="AG36" i="18" s="1"/>
  <c r="O23" i="18"/>
  <c r="AG23" i="18" s="1"/>
  <c r="O33" i="18"/>
  <c r="AG33" i="18" s="1"/>
  <c r="AH33" i="18" s="1"/>
  <c r="O77" i="18"/>
  <c r="AG77" i="18" s="1"/>
  <c r="O94" i="18"/>
  <c r="AG94" i="18" s="1"/>
  <c r="O16" i="18"/>
  <c r="AG16" i="18" s="1"/>
  <c r="I97" i="18"/>
  <c r="J97" i="18"/>
  <c r="O82" i="18"/>
  <c r="AG82" i="18" s="1"/>
  <c r="AH82" i="18" s="1"/>
  <c r="O45" i="18"/>
  <c r="AG45" i="18" s="1"/>
  <c r="AH45" i="18" s="1"/>
  <c r="O57" i="18"/>
  <c r="AG57" i="18" s="1"/>
  <c r="AH57" i="18" s="1"/>
  <c r="O84" i="18"/>
  <c r="AG84" i="18" s="1"/>
  <c r="O66" i="18"/>
  <c r="AG66" i="18" s="1"/>
  <c r="AH66" i="18" s="1"/>
  <c r="O69" i="18"/>
  <c r="AG69" i="18" s="1"/>
  <c r="AH69" i="18" s="1"/>
  <c r="O29" i="18"/>
  <c r="AG29" i="18" s="1"/>
  <c r="O47" i="18"/>
  <c r="AG47" i="18" s="1"/>
  <c r="AH47" i="18" s="1"/>
  <c r="O68" i="18"/>
  <c r="AG68" i="18" s="1"/>
  <c r="AH68" i="18" s="1"/>
  <c r="O25" i="18"/>
  <c r="AG25" i="18" s="1"/>
  <c r="AH25" i="18" s="1"/>
  <c r="O50" i="18"/>
  <c r="AG50" i="18" s="1"/>
  <c r="AH50" i="18" s="1"/>
  <c r="O55" i="18"/>
  <c r="AG55" i="18" s="1"/>
  <c r="AH55" i="18" s="1"/>
  <c r="O60" i="18"/>
  <c r="AG60" i="18" s="1"/>
  <c r="AH60" i="18" s="1"/>
  <c r="O52" i="18"/>
  <c r="AG52" i="18" s="1"/>
  <c r="AH52" i="18" s="1"/>
  <c r="O48" i="18"/>
  <c r="AG48" i="18" s="1"/>
  <c r="AH48" i="18" s="1"/>
  <c r="O37" i="18"/>
  <c r="AG37" i="18" s="1"/>
  <c r="AH37" i="18" s="1"/>
  <c r="O43" i="18"/>
  <c r="AG43" i="18" s="1"/>
  <c r="AH43" i="18" s="1"/>
  <c r="O93" i="18"/>
  <c r="AG93" i="18" s="1"/>
  <c r="AH93" i="18" s="1"/>
  <c r="O39" i="18"/>
  <c r="AG39" i="18" s="1"/>
  <c r="AH39" i="18" s="1"/>
  <c r="O80" i="18"/>
  <c r="AG80" i="18" s="1"/>
  <c r="AH80" i="18" s="1"/>
  <c r="O92" i="18"/>
  <c r="AG92" i="18" s="1"/>
  <c r="AH92" i="18" s="1"/>
  <c r="O71" i="18"/>
  <c r="AG71" i="18" s="1"/>
  <c r="AH71" i="18" s="1"/>
  <c r="O15" i="18"/>
  <c r="AG15" i="18" s="1"/>
  <c r="AH15" i="18" s="1"/>
  <c r="O26" i="18"/>
  <c r="AG26" i="18" s="1"/>
  <c r="AH26" i="18" s="1"/>
  <c r="O21" i="18"/>
  <c r="AG21" i="18" s="1"/>
  <c r="AH21" i="18" s="1"/>
  <c r="O24" i="18"/>
  <c r="AG24" i="18" s="1"/>
  <c r="AH24" i="18" s="1"/>
  <c r="O83" i="18"/>
  <c r="AG83" i="18" s="1"/>
  <c r="AH83" i="18" s="1"/>
  <c r="O89" i="18"/>
  <c r="AG89" i="18" s="1"/>
  <c r="AH89" i="18" s="1"/>
  <c r="O95" i="18"/>
  <c r="AG95" i="18" s="1"/>
  <c r="AH95" i="18" s="1"/>
  <c r="O74" i="18"/>
  <c r="AG74" i="18" s="1"/>
  <c r="AH74" i="18" s="1"/>
  <c r="O58" i="18"/>
  <c r="AG58" i="18" s="1"/>
  <c r="AH58" i="18" s="1"/>
  <c r="O14" i="18"/>
  <c r="AG14" i="18" s="1"/>
  <c r="AH14" i="18" s="1"/>
  <c r="O61" i="18"/>
  <c r="AG61" i="18" s="1"/>
  <c r="AH61" i="18" s="1"/>
  <c r="O87" i="18"/>
  <c r="AG87" i="18" s="1"/>
  <c r="AH87" i="18" s="1"/>
  <c r="O17" i="18"/>
  <c r="AG17" i="18" s="1"/>
  <c r="AH17" i="18" s="1"/>
  <c r="AH94" i="18"/>
  <c r="AH36" i="18"/>
  <c r="AH85" i="18"/>
  <c r="AH88" i="18"/>
  <c r="AH91" i="18"/>
  <c r="AH73" i="18"/>
  <c r="AH75" i="18"/>
  <c r="AH84" i="18"/>
  <c r="AH53" i="18"/>
  <c r="AH56" i="18"/>
  <c r="AH59" i="18"/>
  <c r="AH76" i="18"/>
  <c r="AH13" i="18"/>
  <c r="AH90" i="18"/>
  <c r="AH34" i="18"/>
  <c r="AH32" i="18"/>
  <c r="AH40" i="18"/>
  <c r="AH42" i="18"/>
  <c r="AH29" i="18"/>
  <c r="AH64" i="18"/>
  <c r="AH49" i="18"/>
  <c r="AH20" i="18"/>
  <c r="AH23" i="18"/>
  <c r="AH31" i="18"/>
  <c r="O86" i="18"/>
  <c r="AG86" i="18" s="1"/>
  <c r="O12" i="18"/>
  <c r="AG12" i="18" s="1"/>
  <c r="O46" i="18"/>
  <c r="AG46" i="18" s="1"/>
  <c r="O67" i="18"/>
  <c r="AG67" i="18" s="1"/>
  <c r="AH70" i="18"/>
  <c r="O18" i="18"/>
  <c r="AG18" i="18" s="1"/>
  <c r="AH63" i="18"/>
  <c r="O54" i="18"/>
  <c r="AG54" i="18" s="1"/>
  <c r="AH81" i="18"/>
  <c r="O35" i="18"/>
  <c r="AG35" i="18" s="1"/>
  <c r="AH51" i="18"/>
  <c r="O38" i="18"/>
  <c r="AG38" i="18" s="1"/>
  <c r="AH65" i="18"/>
  <c r="O44" i="18"/>
  <c r="AG44" i="18" s="1"/>
  <c r="O78" i="18"/>
  <c r="AG78" i="18" s="1"/>
  <c r="AH30" i="18"/>
  <c r="O96" i="18"/>
  <c r="AG96" i="18" s="1"/>
  <c r="O19" i="18"/>
  <c r="AG19" i="18" s="1"/>
  <c r="AH16" i="18"/>
  <c r="AH77" i="18"/>
  <c r="O22" i="18"/>
  <c r="AG22" i="18" s="1"/>
  <c r="AH27" i="18"/>
  <c r="O28" i="18"/>
  <c r="AG28" i="18" s="1"/>
  <c r="O62" i="18"/>
  <c r="AG62" i="18" s="1"/>
  <c r="O11" i="18"/>
  <c r="E12" i="19"/>
  <c r="N7" i="18"/>
  <c r="L9" i="18"/>
  <c r="L7" i="18"/>
  <c r="L10" i="18"/>
  <c r="H6" i="19"/>
  <c r="H12" i="19" s="1"/>
  <c r="N10" i="18"/>
  <c r="N8" i="18"/>
  <c r="I7" i="18"/>
  <c r="N9" i="18"/>
  <c r="I10" i="18"/>
  <c r="I8" i="18"/>
  <c r="J8" i="18"/>
  <c r="J9" i="18"/>
  <c r="J7" i="18"/>
  <c r="J10" i="18"/>
  <c r="I9" i="18"/>
  <c r="H105" i="18"/>
  <c r="H101" i="18"/>
  <c r="AD9" i="18"/>
  <c r="AE9" i="18"/>
  <c r="AF9" i="18"/>
  <c r="H9" i="18"/>
  <c r="H10" i="18"/>
  <c r="P7" i="19"/>
  <c r="P9" i="19"/>
  <c r="P10" i="19"/>
  <c r="P6" i="19"/>
  <c r="J6" i="19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L31" i="4" s="1"/>
  <c r="M31" i="4" s="1"/>
  <c r="K32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3" i="4"/>
  <c r="L7" i="19"/>
  <c r="L8" i="19"/>
  <c r="L9" i="19"/>
  <c r="L10" i="19"/>
  <c r="L6" i="19"/>
  <c r="L12" i="19" s="1"/>
  <c r="J7" i="19"/>
  <c r="K7" i="19" s="1"/>
  <c r="J8" i="19"/>
  <c r="K8" i="19" s="1"/>
  <c r="J9" i="19"/>
  <c r="K9" i="19" s="1"/>
  <c r="J10" i="19"/>
  <c r="K10" i="19" s="1"/>
  <c r="O97" i="18" l="1"/>
  <c r="AH38" i="18"/>
  <c r="AP64" i="18"/>
  <c r="AO64" i="18"/>
  <c r="AK64" i="18"/>
  <c r="AP82" i="18"/>
  <c r="AO82" i="18"/>
  <c r="AK82" i="18"/>
  <c r="AP79" i="18"/>
  <c r="AO79" i="18"/>
  <c r="AK79" i="18"/>
  <c r="AP25" i="18"/>
  <c r="AO25" i="18"/>
  <c r="AK25" i="18"/>
  <c r="AK23" i="18"/>
  <c r="AO23" i="18"/>
  <c r="AP23" i="18"/>
  <c r="AP92" i="18"/>
  <c r="AO92" i="18"/>
  <c r="AK92" i="18"/>
  <c r="AP48" i="18"/>
  <c r="AO48" i="18"/>
  <c r="AK48" i="18"/>
  <c r="AP53" i="18"/>
  <c r="AO53" i="18"/>
  <c r="AK53" i="18"/>
  <c r="AP93" i="18"/>
  <c r="AO93" i="18"/>
  <c r="AK93" i="18"/>
  <c r="AH18" i="18"/>
  <c r="AP41" i="18"/>
  <c r="AO41" i="18"/>
  <c r="AK41" i="18"/>
  <c r="AP43" i="18"/>
  <c r="AO43" i="18"/>
  <c r="AK43" i="18"/>
  <c r="AP60" i="18"/>
  <c r="AO60" i="18"/>
  <c r="AK60" i="18"/>
  <c r="AP16" i="18"/>
  <c r="AO16" i="18"/>
  <c r="AK16" i="18"/>
  <c r="AP70" i="18"/>
  <c r="AO70" i="18"/>
  <c r="AK70" i="18"/>
  <c r="AP40" i="18"/>
  <c r="AO40" i="18"/>
  <c r="AK40" i="18"/>
  <c r="AP73" i="18"/>
  <c r="AO73" i="18"/>
  <c r="AK73" i="18"/>
  <c r="AP91" i="18"/>
  <c r="AO91" i="18"/>
  <c r="AK91" i="18"/>
  <c r="AK71" i="18"/>
  <c r="AP71" i="18"/>
  <c r="AO71" i="18"/>
  <c r="AP51" i="18"/>
  <c r="AO51" i="18"/>
  <c r="AK51" i="18"/>
  <c r="AP89" i="18"/>
  <c r="AO89" i="18"/>
  <c r="AK89" i="18"/>
  <c r="AK68" i="18"/>
  <c r="AO68" i="18"/>
  <c r="AP68" i="18"/>
  <c r="AP59" i="18"/>
  <c r="AO59" i="18"/>
  <c r="AK59" i="18"/>
  <c r="AP72" i="18"/>
  <c r="AO72" i="18"/>
  <c r="AK72" i="18"/>
  <c r="AP88" i="18"/>
  <c r="AO88" i="18"/>
  <c r="AK88" i="18"/>
  <c r="AP33" i="18"/>
  <c r="AO33" i="18"/>
  <c r="AK33" i="18"/>
  <c r="AK39" i="18"/>
  <c r="AO39" i="18"/>
  <c r="AP39" i="18"/>
  <c r="AK20" i="18"/>
  <c r="AP20" i="18"/>
  <c r="AO20" i="18"/>
  <c r="AP56" i="18"/>
  <c r="AO56" i="18"/>
  <c r="AK56" i="18"/>
  <c r="AH19" i="18"/>
  <c r="AP45" i="18"/>
  <c r="AO45" i="18"/>
  <c r="AK45" i="18"/>
  <c r="AH35" i="18"/>
  <c r="AP83" i="18"/>
  <c r="AO83" i="18"/>
  <c r="AK83" i="18"/>
  <c r="AP49" i="18"/>
  <c r="AO49" i="18"/>
  <c r="AK49" i="18"/>
  <c r="AO58" i="18"/>
  <c r="AK58" i="18"/>
  <c r="AP58" i="18"/>
  <c r="AP95" i="18"/>
  <c r="AO95" i="18"/>
  <c r="AK95" i="18"/>
  <c r="AP24" i="18"/>
  <c r="AO24" i="18"/>
  <c r="AK24" i="18"/>
  <c r="AP76" i="18"/>
  <c r="AO76" i="18"/>
  <c r="AK76" i="18"/>
  <c r="AH96" i="18"/>
  <c r="AP61" i="18"/>
  <c r="AO61" i="18"/>
  <c r="AK61" i="18"/>
  <c r="AP50" i="18"/>
  <c r="AO50" i="18"/>
  <c r="AK50" i="18"/>
  <c r="AP14" i="18"/>
  <c r="AO14" i="18"/>
  <c r="AK14" i="18"/>
  <c r="AH67" i="18"/>
  <c r="AH28" i="18"/>
  <c r="AP81" i="18"/>
  <c r="AO81" i="18"/>
  <c r="AK81" i="18"/>
  <c r="AP21" i="18"/>
  <c r="AO21" i="18"/>
  <c r="AK21" i="18"/>
  <c r="AO42" i="18"/>
  <c r="AK42" i="18"/>
  <c r="AP42" i="18"/>
  <c r="AP37" i="18"/>
  <c r="AO37" i="18"/>
  <c r="AK37" i="18"/>
  <c r="AP17" i="18"/>
  <c r="AO17" i="18"/>
  <c r="AK17" i="18"/>
  <c r="AP80" i="18"/>
  <c r="AO80" i="18"/>
  <c r="AK80" i="18"/>
  <c r="AP27" i="18"/>
  <c r="AO27" i="18"/>
  <c r="AK27" i="18"/>
  <c r="AP30" i="18"/>
  <c r="AO30" i="18"/>
  <c r="AK30" i="18"/>
  <c r="AH46" i="18"/>
  <c r="AP57" i="18"/>
  <c r="AO57" i="18"/>
  <c r="AK57" i="18"/>
  <c r="AO90" i="18"/>
  <c r="AK90" i="18"/>
  <c r="AP90" i="18"/>
  <c r="AK36" i="18"/>
  <c r="AP36" i="18"/>
  <c r="AO36" i="18"/>
  <c r="AK87" i="18"/>
  <c r="AP87" i="18"/>
  <c r="AO87" i="18"/>
  <c r="AP34" i="18"/>
  <c r="AO34" i="18"/>
  <c r="AK34" i="18"/>
  <c r="AH22" i="18"/>
  <c r="AH78" i="18"/>
  <c r="AH12" i="18"/>
  <c r="AP66" i="18"/>
  <c r="AO66" i="18"/>
  <c r="AK66" i="18"/>
  <c r="AK84" i="18"/>
  <c r="AO84" i="18"/>
  <c r="AP84" i="18"/>
  <c r="AP69" i="18"/>
  <c r="AO69" i="18"/>
  <c r="AK69" i="18"/>
  <c r="AO26" i="18"/>
  <c r="AK26" i="18"/>
  <c r="AP26" i="18"/>
  <c r="AP75" i="18"/>
  <c r="AO75" i="18"/>
  <c r="AK75" i="18"/>
  <c r="AH44" i="18"/>
  <c r="AH54" i="18"/>
  <c r="AH86" i="18"/>
  <c r="AP15" i="18"/>
  <c r="AO15" i="18"/>
  <c r="AK15" i="18"/>
  <c r="AK52" i="18"/>
  <c r="AP52" i="18"/>
  <c r="AO52" i="18"/>
  <c r="AP47" i="18"/>
  <c r="AO47" i="18"/>
  <c r="AK47" i="18"/>
  <c r="AO74" i="18"/>
  <c r="AK74" i="18"/>
  <c r="AP74" i="18"/>
  <c r="AH62" i="18"/>
  <c r="AP31" i="18"/>
  <c r="AO31" i="18"/>
  <c r="AK31" i="18"/>
  <c r="AP13" i="18"/>
  <c r="AO13" i="18"/>
  <c r="AK13" i="18"/>
  <c r="AP85" i="18"/>
  <c r="AO85" i="18"/>
  <c r="AK85" i="18"/>
  <c r="AP29" i="18"/>
  <c r="AO29" i="18"/>
  <c r="AK29" i="18"/>
  <c r="AP77" i="18"/>
  <c r="AO77" i="18"/>
  <c r="AK77" i="18"/>
  <c r="AP65" i="18"/>
  <c r="AO65" i="18"/>
  <c r="AK65" i="18"/>
  <c r="AP63" i="18"/>
  <c r="AO63" i="18"/>
  <c r="AK63" i="18"/>
  <c r="AK55" i="18"/>
  <c r="AP55" i="18"/>
  <c r="AO55" i="18"/>
  <c r="AP32" i="18"/>
  <c r="AO32" i="18"/>
  <c r="AK32" i="18"/>
  <c r="AK94" i="18"/>
  <c r="AP94" i="18"/>
  <c r="AO94" i="18"/>
  <c r="AG11" i="18"/>
  <c r="AG97" i="18" s="1"/>
  <c r="P12" i="19"/>
  <c r="Q6" i="19"/>
  <c r="K6" i="19"/>
  <c r="J12" i="19"/>
  <c r="O7" i="18"/>
  <c r="AG7" i="18" s="1"/>
  <c r="H104" i="18"/>
  <c r="H103" i="18"/>
  <c r="H102" i="18"/>
  <c r="D105" i="18"/>
  <c r="I105" i="18" s="1"/>
  <c r="Q10" i="19"/>
  <c r="Q12" i="19" s="1"/>
  <c r="Q7" i="19"/>
  <c r="Q8" i="19"/>
  <c r="Q9" i="19"/>
  <c r="G6" i="17"/>
  <c r="H6" i="17" s="1"/>
  <c r="G7" i="17"/>
  <c r="H7" i="17" s="1"/>
  <c r="I6" i="17"/>
  <c r="E11" i="17"/>
  <c r="K11" i="17"/>
  <c r="I7" i="17"/>
  <c r="I8" i="17"/>
  <c r="I9" i="17"/>
  <c r="I10" i="17"/>
  <c r="F11" i="17"/>
  <c r="G8" i="17"/>
  <c r="H8" i="17" s="1"/>
  <c r="G9" i="17"/>
  <c r="H9" i="17" s="1"/>
  <c r="G10" i="17"/>
  <c r="H10" i="17" s="1"/>
  <c r="D104" i="18"/>
  <c r="I104" i="18" s="1"/>
  <c r="D103" i="18"/>
  <c r="I103" i="18" s="1"/>
  <c r="D102" i="18"/>
  <c r="I102" i="18" s="1"/>
  <c r="F101" i="18"/>
  <c r="G101" i="18" s="1"/>
  <c r="G10" i="18"/>
  <c r="O10" i="18" s="1"/>
  <c r="G9" i="18"/>
  <c r="G8" i="18"/>
  <c r="AI36" i="18" l="1"/>
  <c r="AJ36" i="18" s="1"/>
  <c r="AL36" i="18" s="1"/>
  <c r="AR36" i="18" s="1"/>
  <c r="AQ36" i="18"/>
  <c r="AQ15" i="18"/>
  <c r="AI15" i="18"/>
  <c r="AJ15" i="18" s="1"/>
  <c r="AL15" i="18" s="1"/>
  <c r="AR15" i="18" s="1"/>
  <c r="AI58" i="18"/>
  <c r="AJ58" i="18" s="1"/>
  <c r="AL58" i="18" s="1"/>
  <c r="AR58" i="18" s="1"/>
  <c r="AQ58" i="18"/>
  <c r="AQ72" i="18"/>
  <c r="AI72" i="18"/>
  <c r="AJ72" i="18" s="1"/>
  <c r="AL72" i="18" s="1"/>
  <c r="AR72" i="18" s="1"/>
  <c r="AQ53" i="18"/>
  <c r="AI53" i="18"/>
  <c r="AJ53" i="18" s="1"/>
  <c r="AL53" i="18" s="1"/>
  <c r="AR53" i="18" s="1"/>
  <c r="AQ80" i="18"/>
  <c r="AI80" i="18"/>
  <c r="AJ80" i="18" s="1"/>
  <c r="AL80" i="18" s="1"/>
  <c r="AR80" i="18" s="1"/>
  <c r="AI90" i="18"/>
  <c r="AJ90" i="18" s="1"/>
  <c r="AL90" i="18" s="1"/>
  <c r="AR90" i="18" s="1"/>
  <c r="AQ90" i="18"/>
  <c r="AP28" i="18"/>
  <c r="AO28" i="18"/>
  <c r="AK28" i="18"/>
  <c r="AP96" i="18"/>
  <c r="AO96" i="18"/>
  <c r="AK96" i="18"/>
  <c r="AQ56" i="18"/>
  <c r="AI56" i="18"/>
  <c r="AJ56" i="18" s="1"/>
  <c r="AL56" i="18" s="1"/>
  <c r="AR56" i="18" s="1"/>
  <c r="AI71" i="18"/>
  <c r="AJ71" i="18" s="1"/>
  <c r="AL71" i="18" s="1"/>
  <c r="AR71" i="18" s="1"/>
  <c r="AQ71" i="18"/>
  <c r="AQ60" i="18"/>
  <c r="AI60" i="18"/>
  <c r="AJ60" i="18" s="1"/>
  <c r="AL60" i="18" s="1"/>
  <c r="AR60" i="18" s="1"/>
  <c r="AQ75" i="18"/>
  <c r="AI75" i="18"/>
  <c r="AJ75" i="18" s="1"/>
  <c r="AL75" i="18" s="1"/>
  <c r="AR75" i="18" s="1"/>
  <c r="AQ31" i="18"/>
  <c r="AI31" i="18"/>
  <c r="AJ31" i="18" s="1"/>
  <c r="AL31" i="18" s="1"/>
  <c r="AR31" i="18" s="1"/>
  <c r="AI65" i="18"/>
  <c r="AJ65" i="18" s="1"/>
  <c r="AL65" i="18" s="1"/>
  <c r="AR65" i="18" s="1"/>
  <c r="AQ65" i="18"/>
  <c r="AI17" i="18"/>
  <c r="AJ17" i="18" s="1"/>
  <c r="AL17" i="18" s="1"/>
  <c r="AR17" i="18" s="1"/>
  <c r="AQ17" i="18"/>
  <c r="AI49" i="18"/>
  <c r="AJ49" i="18" s="1"/>
  <c r="AL49" i="18" s="1"/>
  <c r="AR49" i="18" s="1"/>
  <c r="AQ49" i="18"/>
  <c r="AQ91" i="18"/>
  <c r="AI91" i="18"/>
  <c r="AJ91" i="18" s="1"/>
  <c r="AL91" i="18" s="1"/>
  <c r="AR91" i="18" s="1"/>
  <c r="AQ79" i="18"/>
  <c r="AI79" i="18"/>
  <c r="AJ79" i="18" s="1"/>
  <c r="AL79" i="18" s="1"/>
  <c r="AR79" i="18" s="1"/>
  <c r="AQ25" i="18"/>
  <c r="AI25" i="18"/>
  <c r="AJ25" i="18" s="1"/>
  <c r="AL25" i="18" s="1"/>
  <c r="AR25" i="18" s="1"/>
  <c r="AP86" i="18"/>
  <c r="AO86" i="18"/>
  <c r="AK86" i="18"/>
  <c r="AI26" i="18"/>
  <c r="AJ26" i="18" s="1"/>
  <c r="AL26" i="18" s="1"/>
  <c r="AR26" i="18" s="1"/>
  <c r="AQ26" i="18"/>
  <c r="AK78" i="18"/>
  <c r="AP78" i="18"/>
  <c r="AO78" i="18"/>
  <c r="AQ57" i="18"/>
  <c r="AI57" i="18"/>
  <c r="AJ57" i="18" s="1"/>
  <c r="AL57" i="18" s="1"/>
  <c r="AR57" i="18" s="1"/>
  <c r="AQ76" i="18"/>
  <c r="AI76" i="18"/>
  <c r="AJ76" i="18" s="1"/>
  <c r="AL76" i="18" s="1"/>
  <c r="AR76" i="18" s="1"/>
  <c r="AQ59" i="18"/>
  <c r="AI59" i="18"/>
  <c r="AJ59" i="18" s="1"/>
  <c r="AL59" i="18" s="1"/>
  <c r="AR59" i="18" s="1"/>
  <c r="AQ48" i="18"/>
  <c r="AI48" i="18"/>
  <c r="AJ48" i="18" s="1"/>
  <c r="AL48" i="18" s="1"/>
  <c r="AR48" i="18" s="1"/>
  <c r="AQ63" i="18"/>
  <c r="AI63" i="18"/>
  <c r="AJ63" i="18" s="1"/>
  <c r="AL63" i="18" s="1"/>
  <c r="AR63" i="18" s="1"/>
  <c r="AP22" i="18"/>
  <c r="AO22" i="18"/>
  <c r="AK22" i="18"/>
  <c r="AP67" i="18"/>
  <c r="AO67" i="18"/>
  <c r="AK67" i="18"/>
  <c r="AQ43" i="18"/>
  <c r="AI43" i="18"/>
  <c r="AJ43" i="18" s="1"/>
  <c r="AL43" i="18" s="1"/>
  <c r="AR43" i="18" s="1"/>
  <c r="AI52" i="18"/>
  <c r="AJ52" i="18" s="1"/>
  <c r="AL52" i="18" s="1"/>
  <c r="AR52" i="18" s="1"/>
  <c r="AQ52" i="18"/>
  <c r="AI77" i="18"/>
  <c r="AJ77" i="18" s="1"/>
  <c r="AL77" i="18" s="1"/>
  <c r="AR77" i="18" s="1"/>
  <c r="AQ77" i="18"/>
  <c r="AQ69" i="18"/>
  <c r="AI69" i="18"/>
  <c r="AJ69" i="18" s="1"/>
  <c r="AL69" i="18" s="1"/>
  <c r="AR69" i="18" s="1"/>
  <c r="AQ37" i="18"/>
  <c r="AI37" i="18"/>
  <c r="AJ37" i="18" s="1"/>
  <c r="AL37" i="18" s="1"/>
  <c r="AR37" i="18" s="1"/>
  <c r="AQ83" i="18"/>
  <c r="AI83" i="18"/>
  <c r="AJ83" i="18" s="1"/>
  <c r="AL83" i="18" s="1"/>
  <c r="AR83" i="18" s="1"/>
  <c r="AQ73" i="18"/>
  <c r="AI73" i="18"/>
  <c r="AJ73" i="18" s="1"/>
  <c r="AL73" i="18" s="1"/>
  <c r="AR73" i="18" s="1"/>
  <c r="AQ82" i="18"/>
  <c r="AI82" i="18"/>
  <c r="AJ82" i="18" s="1"/>
  <c r="AL82" i="18" s="1"/>
  <c r="AR82" i="18" s="1"/>
  <c r="AQ34" i="18"/>
  <c r="AI34" i="18"/>
  <c r="AJ34" i="18" s="1"/>
  <c r="AL34" i="18" s="1"/>
  <c r="AR34" i="18" s="1"/>
  <c r="AI14" i="18"/>
  <c r="AJ14" i="18" s="1"/>
  <c r="AL14" i="18" s="1"/>
  <c r="AR14" i="18" s="1"/>
  <c r="AQ14" i="18"/>
  <c r="AQ41" i="18"/>
  <c r="AI41" i="18"/>
  <c r="AJ41" i="18" s="1"/>
  <c r="AL41" i="18" s="1"/>
  <c r="AR41" i="18" s="1"/>
  <c r="AI68" i="18"/>
  <c r="AJ68" i="18" s="1"/>
  <c r="AL68" i="18" s="1"/>
  <c r="AR68" i="18" s="1"/>
  <c r="AQ68" i="18"/>
  <c r="AQ40" i="18"/>
  <c r="AI40" i="18"/>
  <c r="AJ40" i="18" s="1"/>
  <c r="AL40" i="18" s="1"/>
  <c r="AR40" i="18" s="1"/>
  <c r="AQ64" i="18"/>
  <c r="AI64" i="18"/>
  <c r="AJ64" i="18" s="1"/>
  <c r="AL64" i="18" s="1"/>
  <c r="AR64" i="18" s="1"/>
  <c r="AP54" i="18"/>
  <c r="AO54" i="18"/>
  <c r="AK54" i="18"/>
  <c r="AI74" i="18"/>
  <c r="AJ74" i="18" s="1"/>
  <c r="AL74" i="18" s="1"/>
  <c r="AR74" i="18" s="1"/>
  <c r="AQ74" i="18"/>
  <c r="AQ32" i="18"/>
  <c r="AI32" i="18"/>
  <c r="AJ32" i="18" s="1"/>
  <c r="AL32" i="18" s="1"/>
  <c r="AR32" i="18" s="1"/>
  <c r="AP44" i="18"/>
  <c r="AO44" i="18"/>
  <c r="AK44" i="18"/>
  <c r="AI30" i="18"/>
  <c r="AJ30" i="18" s="1"/>
  <c r="AL30" i="18" s="1"/>
  <c r="AR30" i="18" s="1"/>
  <c r="AQ30" i="18"/>
  <c r="AI42" i="18"/>
  <c r="AJ42" i="18" s="1"/>
  <c r="AL42" i="18" s="1"/>
  <c r="AR42" i="18" s="1"/>
  <c r="AQ42" i="18"/>
  <c r="AI39" i="18"/>
  <c r="AJ39" i="18" s="1"/>
  <c r="AL39" i="18" s="1"/>
  <c r="AR39" i="18" s="1"/>
  <c r="AQ39" i="18"/>
  <c r="AQ89" i="18"/>
  <c r="AI89" i="18"/>
  <c r="AJ89" i="18" s="1"/>
  <c r="AL89" i="18" s="1"/>
  <c r="AR89" i="18" s="1"/>
  <c r="AQ47" i="18"/>
  <c r="AI47" i="18"/>
  <c r="AJ47" i="18" s="1"/>
  <c r="AL47" i="18" s="1"/>
  <c r="AR47" i="18" s="1"/>
  <c r="AI84" i="18"/>
  <c r="AJ84" i="18" s="1"/>
  <c r="AL84" i="18" s="1"/>
  <c r="AR84" i="18" s="1"/>
  <c r="AQ84" i="18"/>
  <c r="AQ50" i="18"/>
  <c r="AI50" i="18"/>
  <c r="AJ50" i="18" s="1"/>
  <c r="AL50" i="18" s="1"/>
  <c r="AR50" i="18" s="1"/>
  <c r="AI33" i="18"/>
  <c r="AJ33" i="18" s="1"/>
  <c r="AL33" i="18" s="1"/>
  <c r="AR33" i="18" s="1"/>
  <c r="AQ33" i="18"/>
  <c r="AP18" i="18"/>
  <c r="AO18" i="18"/>
  <c r="AK18" i="18"/>
  <c r="AI29" i="18"/>
  <c r="AJ29" i="18" s="1"/>
  <c r="AL29" i="18" s="1"/>
  <c r="AR29" i="18" s="1"/>
  <c r="AQ29" i="18"/>
  <c r="AQ85" i="18"/>
  <c r="AI85" i="18"/>
  <c r="AJ85" i="18" s="1"/>
  <c r="AL85" i="18" s="1"/>
  <c r="AR85" i="18"/>
  <c r="AQ66" i="18"/>
  <c r="AI66" i="18"/>
  <c r="AJ66" i="18" s="1"/>
  <c r="AL66" i="18" s="1"/>
  <c r="AR66" i="18"/>
  <c r="AQ21" i="18"/>
  <c r="AI21" i="18"/>
  <c r="AJ21" i="18" s="1"/>
  <c r="AL21" i="18" s="1"/>
  <c r="AR21" i="18" s="1"/>
  <c r="AI45" i="18"/>
  <c r="AJ45" i="18" s="1"/>
  <c r="AL45" i="18" s="1"/>
  <c r="AR45" i="18" s="1"/>
  <c r="AQ45" i="18"/>
  <c r="AQ70" i="18"/>
  <c r="AI70" i="18"/>
  <c r="AJ70" i="18" s="1"/>
  <c r="AL70" i="18" s="1"/>
  <c r="AR70" i="18" s="1"/>
  <c r="AI23" i="18"/>
  <c r="AJ23" i="18" s="1"/>
  <c r="AL23" i="18" s="1"/>
  <c r="AR23" i="18" s="1"/>
  <c r="AQ23" i="18"/>
  <c r="AP38" i="18"/>
  <c r="AO38" i="18"/>
  <c r="AK38" i="18"/>
  <c r="AI87" i="18"/>
  <c r="AJ87" i="18" s="1"/>
  <c r="AL87" i="18" s="1"/>
  <c r="AR87" i="18" s="1"/>
  <c r="AQ87" i="18"/>
  <c r="AQ27" i="18"/>
  <c r="AI27" i="18"/>
  <c r="AJ27" i="18" s="1"/>
  <c r="AL27" i="18" s="1"/>
  <c r="AR27" i="18" s="1"/>
  <c r="AQ95" i="18"/>
  <c r="AI95" i="18"/>
  <c r="AJ95" i="18" s="1"/>
  <c r="AL95" i="18" s="1"/>
  <c r="AR95" i="18" s="1"/>
  <c r="AQ51" i="18"/>
  <c r="AI51" i="18"/>
  <c r="AJ51" i="18" s="1"/>
  <c r="AL51" i="18" s="1"/>
  <c r="AR51" i="18" s="1"/>
  <c r="AP62" i="18"/>
  <c r="AO62" i="18"/>
  <c r="AK62" i="18"/>
  <c r="AQ24" i="18"/>
  <c r="AI24" i="18"/>
  <c r="AJ24" i="18" s="1"/>
  <c r="AL24" i="18" s="1"/>
  <c r="AR24" i="18" s="1"/>
  <c r="AI20" i="18"/>
  <c r="AJ20" i="18" s="1"/>
  <c r="AL20" i="18" s="1"/>
  <c r="AR20" i="18" s="1"/>
  <c r="AQ20" i="18"/>
  <c r="AP35" i="18"/>
  <c r="AO35" i="18"/>
  <c r="AK35" i="18"/>
  <c r="AI61" i="18"/>
  <c r="AJ61" i="18" s="1"/>
  <c r="AL61" i="18" s="1"/>
  <c r="AQ61" i="18"/>
  <c r="AR61" i="18"/>
  <c r="AQ88" i="18"/>
  <c r="AI88" i="18"/>
  <c r="AJ88" i="18" s="1"/>
  <c r="AL88" i="18" s="1"/>
  <c r="AR88" i="18" s="1"/>
  <c r="AI93" i="18"/>
  <c r="AJ93" i="18" s="1"/>
  <c r="AL93" i="18" s="1"/>
  <c r="AR93" i="18" s="1"/>
  <c r="AQ93" i="18"/>
  <c r="AQ92" i="18"/>
  <c r="AI92" i="18"/>
  <c r="AJ92" i="18" s="1"/>
  <c r="AL92" i="18" s="1"/>
  <c r="AR92" i="18" s="1"/>
  <c r="AI94" i="18"/>
  <c r="AJ94" i="18" s="1"/>
  <c r="AL94" i="18" s="1"/>
  <c r="AR94" i="18" s="1"/>
  <c r="AQ94" i="18"/>
  <c r="AP46" i="18"/>
  <c r="AO46" i="18"/>
  <c r="AK46" i="18"/>
  <c r="AI55" i="18"/>
  <c r="AJ55" i="18" s="1"/>
  <c r="AL55" i="18" s="1"/>
  <c r="AR55" i="18" s="1"/>
  <c r="AQ55" i="18"/>
  <c r="AI13" i="18"/>
  <c r="AJ13" i="18" s="1"/>
  <c r="AL13" i="18" s="1"/>
  <c r="AR13" i="18" s="1"/>
  <c r="AQ13" i="18"/>
  <c r="AP12" i="18"/>
  <c r="AO12" i="18"/>
  <c r="AK12" i="18"/>
  <c r="AI81" i="18"/>
  <c r="AJ81" i="18" s="1"/>
  <c r="AL81" i="18" s="1"/>
  <c r="AR81" i="18" s="1"/>
  <c r="AQ81" i="18"/>
  <c r="AP19" i="18"/>
  <c r="AO19" i="18"/>
  <c r="AK19" i="18"/>
  <c r="AQ16" i="18"/>
  <c r="AI16" i="18"/>
  <c r="AJ16" i="18" s="1"/>
  <c r="AL16" i="18" s="1"/>
  <c r="AR16" i="18" s="1"/>
  <c r="AH11" i="18"/>
  <c r="AH97" i="18" s="1"/>
  <c r="K12" i="19"/>
  <c r="M6" i="19"/>
  <c r="N6" i="19" s="1"/>
  <c r="R6" i="19" s="1"/>
  <c r="O9" i="18"/>
  <c r="O8" i="18"/>
  <c r="J9" i="17"/>
  <c r="L9" i="17" s="1"/>
  <c r="F103" i="18"/>
  <c r="K103" i="18"/>
  <c r="F102" i="18"/>
  <c r="G102" i="18" s="1"/>
  <c r="K102" i="18"/>
  <c r="F104" i="18"/>
  <c r="K104" i="18"/>
  <c r="F105" i="18"/>
  <c r="K105" i="18"/>
  <c r="F9" i="19"/>
  <c r="F10" i="19"/>
  <c r="F7" i="19"/>
  <c r="F8" i="19"/>
  <c r="J8" i="17"/>
  <c r="L8" i="17" s="1"/>
  <c r="J10" i="17"/>
  <c r="L10" i="17" s="1"/>
  <c r="K101" i="18"/>
  <c r="L101" i="18" s="1"/>
  <c r="M10" i="19"/>
  <c r="M8" i="19"/>
  <c r="M9" i="19"/>
  <c r="M7" i="19"/>
  <c r="H11" i="17"/>
  <c r="J6" i="17"/>
  <c r="I11" i="17"/>
  <c r="J7" i="17"/>
  <c r="AQ18" i="18" l="1"/>
  <c r="AI18" i="18"/>
  <c r="AJ18" i="18" s="1"/>
  <c r="AL18" i="18" s="1"/>
  <c r="AR18" i="18" s="1"/>
  <c r="AI62" i="18"/>
  <c r="AJ62" i="18" s="1"/>
  <c r="AL62" i="18" s="1"/>
  <c r="AR62" i="18" s="1"/>
  <c r="AQ62" i="18"/>
  <c r="AQ86" i="18"/>
  <c r="AI86" i="18"/>
  <c r="AJ86" i="18" s="1"/>
  <c r="AL86" i="18" s="1"/>
  <c r="AR86" i="18" s="1"/>
  <c r="AQ67" i="18"/>
  <c r="AI67" i="18"/>
  <c r="AJ67" i="18" s="1"/>
  <c r="AL67" i="18" s="1"/>
  <c r="AR67" i="18" s="1"/>
  <c r="AQ96" i="18"/>
  <c r="AI96" i="18"/>
  <c r="AJ96" i="18" s="1"/>
  <c r="AL96" i="18" s="1"/>
  <c r="AR96" i="18" s="1"/>
  <c r="AQ28" i="18"/>
  <c r="AI28" i="18"/>
  <c r="AJ28" i="18" s="1"/>
  <c r="AL28" i="18" s="1"/>
  <c r="AR28" i="18" s="1"/>
  <c r="AQ54" i="18"/>
  <c r="AI54" i="18"/>
  <c r="AJ54" i="18" s="1"/>
  <c r="AL54" i="18" s="1"/>
  <c r="AR54" i="18" s="1"/>
  <c r="AQ38" i="18"/>
  <c r="AI38" i="18"/>
  <c r="AJ38" i="18" s="1"/>
  <c r="AL38" i="18" s="1"/>
  <c r="AR38" i="18" s="1"/>
  <c r="AQ19" i="18"/>
  <c r="AI19" i="18"/>
  <c r="AJ19" i="18" s="1"/>
  <c r="AL19" i="18" s="1"/>
  <c r="AR19" i="18" s="1"/>
  <c r="AI78" i="18"/>
  <c r="AJ78" i="18" s="1"/>
  <c r="AL78" i="18" s="1"/>
  <c r="AR78" i="18" s="1"/>
  <c r="AQ78" i="18"/>
  <c r="AI46" i="18"/>
  <c r="AJ46" i="18" s="1"/>
  <c r="AL46" i="18" s="1"/>
  <c r="AR46" i="18" s="1"/>
  <c r="AQ46" i="18"/>
  <c r="AQ22" i="18"/>
  <c r="AI22" i="18"/>
  <c r="AJ22" i="18" s="1"/>
  <c r="AL22" i="18" s="1"/>
  <c r="AR22" i="18" s="1"/>
  <c r="AQ35" i="18"/>
  <c r="AI35" i="18"/>
  <c r="AJ35" i="18" s="1"/>
  <c r="AL35" i="18" s="1"/>
  <c r="AR35" i="18" s="1"/>
  <c r="AQ44" i="18"/>
  <c r="AI44" i="18"/>
  <c r="AJ44" i="18" s="1"/>
  <c r="AL44" i="18" s="1"/>
  <c r="AR44" i="18" s="1"/>
  <c r="AQ12" i="18"/>
  <c r="AI12" i="18"/>
  <c r="AJ12" i="18" s="1"/>
  <c r="AL12" i="18" s="1"/>
  <c r="AR12" i="18" s="1"/>
  <c r="L102" i="18"/>
  <c r="L103" i="18" s="1"/>
  <c r="L104" i="18" s="1"/>
  <c r="L105" i="18" s="1"/>
  <c r="AP11" i="18"/>
  <c r="AP97" i="18" s="1"/>
  <c r="AK11" i="18"/>
  <c r="AK97" i="18" s="1"/>
  <c r="AO11" i="18"/>
  <c r="AO97" i="18" s="1"/>
  <c r="M12" i="19"/>
  <c r="F12" i="19"/>
  <c r="AH7" i="18"/>
  <c r="AK7" i="18" s="1"/>
  <c r="N8" i="19"/>
  <c r="R8" i="19" s="1"/>
  <c r="N10" i="19"/>
  <c r="N7" i="19"/>
  <c r="R7" i="19" s="1"/>
  <c r="N9" i="19"/>
  <c r="R9" i="19" s="1"/>
  <c r="AG8" i="18"/>
  <c r="AG10" i="18"/>
  <c r="AG9" i="18"/>
  <c r="G103" i="18"/>
  <c r="J11" i="17"/>
  <c r="L6" i="17"/>
  <c r="L7" i="17"/>
  <c r="AI11" i="18" l="1"/>
  <c r="AI97" i="18" s="1"/>
  <c r="AQ11" i="18"/>
  <c r="AQ97" i="18" s="1"/>
  <c r="N12" i="19"/>
  <c r="AH8" i="18"/>
  <c r="AH9" i="18"/>
  <c r="AH10" i="18"/>
  <c r="R10" i="19"/>
  <c r="R12" i="19" s="1"/>
  <c r="AO7" i="18"/>
  <c r="G104" i="18"/>
  <c r="L11" i="17"/>
  <c r="AJ11" i="18" l="1"/>
  <c r="AJ97" i="18" s="1"/>
  <c r="AO8" i="18"/>
  <c r="AI7" i="18"/>
  <c r="AJ7" i="18" s="1"/>
  <c r="AP8" i="18"/>
  <c r="AK8" i="18"/>
  <c r="AP10" i="18"/>
  <c r="AK10" i="18"/>
  <c r="AO10" i="18"/>
  <c r="AP7" i="18"/>
  <c r="G105" i="18"/>
  <c r="AQ7" i="18" l="1"/>
  <c r="AL11" i="18"/>
  <c r="AR11" i="18" s="1"/>
  <c r="AL7" i="18"/>
  <c r="AI8" i="18"/>
  <c r="AJ8" i="18" s="1"/>
  <c r="AI10" i="18"/>
  <c r="AJ10" i="18" s="1"/>
  <c r="AQ8" i="18"/>
  <c r="AK9" i="18"/>
  <c r="AO9" i="18"/>
  <c r="AP9" i="18"/>
  <c r="AQ10" i="18"/>
  <c r="AR7" i="18" l="1"/>
  <c r="AL10" i="18"/>
  <c r="AR10" i="18" s="1"/>
  <c r="AL8" i="18"/>
  <c r="AR8" i="18" s="1"/>
  <c r="AI9" i="18"/>
  <c r="AQ9" i="18"/>
  <c r="AJ9" i="18" l="1"/>
  <c r="AL9" i="18" l="1"/>
  <c r="AL97" i="18" s="1"/>
  <c r="AR9" i="18" l="1"/>
  <c r="AR97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6" authorId="0" shapeId="0" xr:uid="{816E4370-326C-4FE2-BCC5-79A01877F49B}">
      <text>
        <r>
          <rPr>
            <b/>
            <sz val="9"/>
            <color indexed="81"/>
            <rFont val="Tahoma"/>
            <family val="2"/>
          </rPr>
          <t>Nekouie:</t>
        </r>
        <r>
          <rPr>
            <sz val="9"/>
            <color indexed="81"/>
            <rFont val="Tahoma"/>
            <family val="2"/>
          </rPr>
          <t xml:space="preserve">
از جدول افزایش ماهانه تکمیل میشود</t>
        </r>
      </text>
    </comment>
    <comment ref="E6" authorId="0" shapeId="0" xr:uid="{3926EBA9-3741-4DD8-AC32-4EC7F7749A23}">
      <text>
        <r>
          <rPr>
            <b/>
            <sz val="9"/>
            <color indexed="81"/>
            <rFont val="Tahoma"/>
            <family val="2"/>
          </rPr>
          <t>Nekouie:
از جدول افزایش ماهانه تکمیل میشود</t>
        </r>
      </text>
    </comment>
  </commentList>
</comments>
</file>

<file path=xl/sharedStrings.xml><?xml version="1.0" encoding="utf-8"?>
<sst xmlns="http://schemas.openxmlformats.org/spreadsheetml/2006/main" count="449" uniqueCount="128">
  <si>
    <t>ردیف</t>
  </si>
  <si>
    <t>نام و نام خانوادگي</t>
  </si>
  <si>
    <t>جمع حقوق و مزایای مستمر</t>
  </si>
  <si>
    <t>مزایای غیر مستمر</t>
  </si>
  <si>
    <t>جمع كل حقوق و مزايا</t>
  </si>
  <si>
    <t>حقوق و مزایای مشمول</t>
  </si>
  <si>
    <t xml:space="preserve">بيمه تامين اجتماعي </t>
  </si>
  <si>
    <t>حق مسكن</t>
  </si>
  <si>
    <t>حق خواروبار</t>
  </si>
  <si>
    <t>حق اولاد</t>
  </si>
  <si>
    <t>جمع</t>
  </si>
  <si>
    <t>ساعت اضافه کاری</t>
  </si>
  <si>
    <t>مالیات</t>
  </si>
  <si>
    <t>ماليات</t>
  </si>
  <si>
    <t>بيمه 20% سهم كارفرما</t>
  </si>
  <si>
    <t>بيمه 3% بيكاري</t>
  </si>
  <si>
    <t>جمع 30% بیمه</t>
  </si>
  <si>
    <t xml:space="preserve"> تا مبلغ</t>
  </si>
  <si>
    <t>مبلغ</t>
  </si>
  <si>
    <t>نرخ</t>
  </si>
  <si>
    <t>جمع مالیات</t>
  </si>
  <si>
    <t>:</t>
  </si>
  <si>
    <t>لیست محاسبات حقوق و دستمزد کارکنان</t>
  </si>
  <si>
    <t xml:space="preserve"> </t>
  </si>
  <si>
    <t>خرداد</t>
  </si>
  <si>
    <t>مرداد</t>
  </si>
  <si>
    <t>مهر</t>
  </si>
  <si>
    <t>آبان</t>
  </si>
  <si>
    <t>آذر</t>
  </si>
  <si>
    <t xml:space="preserve">شماره پرسنلی </t>
  </si>
  <si>
    <t xml:space="preserve">حق نهار </t>
  </si>
  <si>
    <t xml:space="preserve">تلفن همراه </t>
  </si>
  <si>
    <t>خالص قابل پرداخت</t>
  </si>
  <si>
    <t>مبلغ قرارداد روزانه</t>
  </si>
  <si>
    <t>مشمول بیمه</t>
  </si>
  <si>
    <t>مشمول مالیات</t>
  </si>
  <si>
    <t>مبلغ تعطیل كاري</t>
  </si>
  <si>
    <t>ساعت تعطیل کاری</t>
  </si>
  <si>
    <t>سال 1402</t>
  </si>
  <si>
    <t>مبلغ قرارداد روزانه 1401</t>
  </si>
  <si>
    <t>نوع</t>
  </si>
  <si>
    <t>حداقل حقوق</t>
  </si>
  <si>
    <t>سایر سطوح</t>
  </si>
  <si>
    <t>پایه سنوات</t>
  </si>
  <si>
    <t>درصد افزایش</t>
  </si>
  <si>
    <t>افزایش ثابت</t>
  </si>
  <si>
    <t>علی محمدی</t>
  </si>
  <si>
    <t>رضا تقوی</t>
  </si>
  <si>
    <t>سعید علوی</t>
  </si>
  <si>
    <t>شاهین تقوی</t>
  </si>
  <si>
    <t>امید کریمی</t>
  </si>
  <si>
    <t>پایه حقوق 1402</t>
  </si>
  <si>
    <t>حقوق + پایه سنوات</t>
  </si>
  <si>
    <t xml:space="preserve"> محاسبات افزایش حقوق و دستمزد کارکنان روزانه</t>
  </si>
  <si>
    <t>شرکت صنایع نفت ایران</t>
  </si>
  <si>
    <t>مبلغ پس از افزایش</t>
  </si>
  <si>
    <t xml:space="preserve"> محاسبات افزایش حقوق و دستمزد کارکنان ماهیانه</t>
  </si>
  <si>
    <t>حقوق پایه + پایه سنوات</t>
  </si>
  <si>
    <t>ایاب و ذهاب</t>
  </si>
  <si>
    <t xml:space="preserve">الف </t>
  </si>
  <si>
    <t>ب</t>
  </si>
  <si>
    <t>ج</t>
  </si>
  <si>
    <t>د</t>
  </si>
  <si>
    <t>ه</t>
  </si>
  <si>
    <t>مبلغ قرارداد روزانه 1402</t>
  </si>
  <si>
    <t>مبلغ قرارداد ماهیانه 1402</t>
  </si>
  <si>
    <t>سال 1403</t>
  </si>
  <si>
    <t>ماه</t>
  </si>
  <si>
    <t>تعداد روز</t>
  </si>
  <si>
    <t>ساعت موظفی</t>
  </si>
  <si>
    <t>متاهل</t>
  </si>
  <si>
    <t>فروردین</t>
  </si>
  <si>
    <t>مجرد</t>
  </si>
  <si>
    <t>اردیبهشت</t>
  </si>
  <si>
    <t>تیر</t>
  </si>
  <si>
    <t>شهریور</t>
  </si>
  <si>
    <t>دی</t>
  </si>
  <si>
    <t>بهمن</t>
  </si>
  <si>
    <t>اسفند</t>
  </si>
  <si>
    <t>شماره ماه</t>
  </si>
  <si>
    <t>پایه سنوات رزوانه</t>
  </si>
  <si>
    <t>برخی از موارد انتخابی هستند فلذا امکان وارد کردن اطلاعات به صورت دستی وجود ندارد ، لیست کشویی را باز کرده و از موارد مذکور انتخاب فرمائید .</t>
  </si>
  <si>
    <t>در شیت افزایش ماهانه و همچنین حقوق هر ماه فقط سلول هایی که سفید رنگ هستند را پر کنید .</t>
  </si>
  <si>
    <t>در شیت منبع هیچ گونه تغییری ندهید و اطلاعاتی را وارد نکنید و از جابجا کردن هر یک از سلول ها و ستون ها بپرهیزید.</t>
  </si>
  <si>
    <t>جدول مالیاتی سال 1403 - ماهانه</t>
  </si>
  <si>
    <t>جدول مالیاتی سال 1403 - سالانه</t>
  </si>
  <si>
    <t>ماهیانه</t>
  </si>
  <si>
    <t>افزایش سالانه سال بعد</t>
  </si>
  <si>
    <t>پایه حقوق روزانه 1403</t>
  </si>
  <si>
    <t>پایه حقوق ماهیانه 1403</t>
  </si>
  <si>
    <t>حقوق مبنا</t>
  </si>
  <si>
    <t>حقوق پایه</t>
  </si>
  <si>
    <t>پایه سنوات روزانه</t>
  </si>
  <si>
    <t xml:space="preserve">سال </t>
  </si>
  <si>
    <t>تعداد سال</t>
  </si>
  <si>
    <t>حق تاهل</t>
  </si>
  <si>
    <t>مجرد
متاهل</t>
  </si>
  <si>
    <t>دو هفتم</t>
  </si>
  <si>
    <t>هفت هفتم</t>
  </si>
  <si>
    <t>ساعت شب کاری</t>
  </si>
  <si>
    <t>مبلغ شب كاري</t>
  </si>
  <si>
    <t>نوع لیست ؟</t>
  </si>
  <si>
    <t>نام شرکت ؟</t>
  </si>
  <si>
    <t>ماه مورد نظر ؟</t>
  </si>
  <si>
    <t>مهر ماه 1403</t>
  </si>
  <si>
    <t>پایه سنوات ماهانه</t>
  </si>
  <si>
    <t>اضافه کاری</t>
  </si>
  <si>
    <t>حق ماموریت</t>
  </si>
  <si>
    <t>حداقل حقوق 1403</t>
  </si>
  <si>
    <t>جهت محاسبه حقوق سال 1403 ، ابتدا از شیت افزایش ماهانه استفاده کنید .</t>
  </si>
  <si>
    <t>در ستون F کارکرد هر کارمند در آن ماه ذکر شود .</t>
  </si>
  <si>
    <t>توضیحات</t>
  </si>
  <si>
    <t xml:space="preserve">این اطلاعات تکمیل شود </t>
  </si>
  <si>
    <t>موسسه حسابدانان تراز آفرین ایرانیان</t>
  </si>
  <si>
    <t>برای محاسبه حقوق سال 1403 ، ماه مهر را انتخاب کنید که 30 روزه است .</t>
  </si>
  <si>
    <t>اگر شخصی در سال 1402 ، حداقل حقوق را دریافت نمیکرد ، باید گزینه سایر سطوح را انتخاب کند.</t>
  </si>
  <si>
    <t>میزان سابقه در همان کارگاه</t>
  </si>
  <si>
    <t>مساعده</t>
  </si>
  <si>
    <t xml:space="preserve">اقساط وام </t>
  </si>
  <si>
    <t>اطلاعات اولیه</t>
  </si>
  <si>
    <t>بيمه 7% سهم کارگر</t>
  </si>
  <si>
    <t xml:space="preserve">کسورات </t>
  </si>
  <si>
    <t>مزایای مستمر به تبع شاغل</t>
  </si>
  <si>
    <t>مزایای ثابت به تبع شغل روزانه</t>
  </si>
  <si>
    <t>مزایای ثابت به تبع شغل ماهیانه</t>
  </si>
  <si>
    <t>تعداد فرزند مشمول</t>
  </si>
  <si>
    <t>روز ماموریت</t>
  </si>
  <si>
    <t>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</si>
</sst>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-* #,##0_-;_-* #,##0\-;_-* &quot;-&quot;??_-;_-@_-"/>
    <numFmt numFmtId="166" formatCode="_(* #,##0.0000_);_(* \(#,##0.0000\);_(* &quot;-&quot;??_);_(@_)"/>
  </numFmts>
  <fonts count="33" x14ac:knownFonts="1">
    <font>
      <sz val="11"/>
      <color indexed="8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indexed="8"/>
      <name val="Arial"/>
      <family val="2"/>
      <charset val="178"/>
    </font>
    <font>
      <b/>
      <sz val="14"/>
      <color indexed="8"/>
      <name val="B Nazanin"/>
      <charset val="178"/>
    </font>
    <font>
      <sz val="12"/>
      <color indexed="8"/>
      <name val="B Nazanin"/>
      <charset val="178"/>
    </font>
    <font>
      <b/>
      <sz val="12"/>
      <color indexed="8"/>
      <name val="B Nazanin"/>
      <charset val="178"/>
    </font>
    <font>
      <b/>
      <sz val="18"/>
      <color indexed="8"/>
      <name val="B Nazanin"/>
      <charset val="178"/>
    </font>
    <font>
      <sz val="8"/>
      <name val="Arial"/>
      <family val="2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1"/>
      <color indexed="8"/>
      <name val="B Nazanin"/>
      <charset val="178"/>
    </font>
    <font>
      <sz val="14"/>
      <color indexed="8"/>
      <name val="B Nazanin"/>
      <charset val="178"/>
    </font>
    <font>
      <b/>
      <sz val="11"/>
      <color theme="1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0"/>
      <name val="B Nazanin"/>
      <charset val="178"/>
    </font>
    <font>
      <b/>
      <sz val="9"/>
      <color indexed="8"/>
      <name val="B Nazanin"/>
      <charset val="17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rgb="FFEFFA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16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8" fillId="0" borderId="0" applyFont="0" applyFill="0" applyBorder="0" applyAlignment="0" applyProtection="0"/>
  </cellStyleXfs>
  <cellXfs count="111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5" fontId="20" fillId="0" borderId="10" xfId="1" applyNumberFormat="1" applyFont="1" applyFill="1" applyBorder="1" applyAlignment="1" applyProtection="1">
      <alignment vertical="center"/>
    </xf>
    <xf numFmtId="165" fontId="20" fillId="0" borderId="0" xfId="1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165" fontId="19" fillId="0" borderId="0" xfId="1" applyNumberFormat="1" applyFont="1" applyFill="1" applyBorder="1" applyAlignment="1">
      <alignment horizontal="center" vertical="center"/>
    </xf>
    <xf numFmtId="9" fontId="20" fillId="35" borderId="10" xfId="43" applyFont="1" applyFill="1" applyBorder="1" applyAlignment="1" applyProtection="1">
      <alignment horizontal="center" vertical="center"/>
    </xf>
    <xf numFmtId="165" fontId="20" fillId="35" borderId="10" xfId="1" applyNumberFormat="1" applyFont="1" applyFill="1" applyBorder="1" applyAlignment="1" applyProtection="1">
      <alignment vertical="center"/>
    </xf>
    <xf numFmtId="0" fontId="20" fillId="0" borderId="12" xfId="0" applyFont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65" fontId="21" fillId="34" borderId="11" xfId="1" applyNumberFormat="1" applyFont="1" applyFill="1" applyBorder="1" applyAlignment="1" applyProtection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/>
    </xf>
    <xf numFmtId="165" fontId="21" fillId="34" borderId="10" xfId="1" applyNumberFormat="1" applyFont="1" applyFill="1" applyBorder="1" applyAlignment="1" applyProtection="1">
      <alignment vertical="center"/>
    </xf>
    <xf numFmtId="165" fontId="20" fillId="0" borderId="0" xfId="1" applyNumberFormat="1" applyFont="1" applyAlignment="1">
      <alignment horizontal="center" vertical="center"/>
    </xf>
    <xf numFmtId="0" fontId="27" fillId="0" borderId="0" xfId="0" applyFont="1" applyAlignment="1">
      <alignment horizontal="right" vertical="center" readingOrder="2"/>
    </xf>
    <xf numFmtId="2" fontId="27" fillId="0" borderId="0" xfId="0" applyNumberFormat="1" applyFont="1" applyAlignment="1">
      <alignment horizontal="right" vertical="center" readingOrder="2"/>
    </xf>
    <xf numFmtId="165" fontId="27" fillId="0" borderId="0" xfId="1" applyNumberFormat="1" applyFont="1" applyFill="1" applyAlignment="1">
      <alignment horizontal="right" vertical="center" readingOrder="2"/>
    </xf>
    <xf numFmtId="166" fontId="27" fillId="0" borderId="0" xfId="0" applyNumberFormat="1" applyFont="1" applyAlignment="1">
      <alignment horizontal="right" vertical="center" readingOrder="2"/>
    </xf>
    <xf numFmtId="0" fontId="21" fillId="39" borderId="13" xfId="0" applyFont="1" applyFill="1" applyBorder="1" applyAlignment="1">
      <alignment horizontal="center" vertical="center"/>
    </xf>
    <xf numFmtId="165" fontId="21" fillId="38" borderId="10" xfId="1" applyNumberFormat="1" applyFont="1" applyFill="1" applyBorder="1" applyAlignment="1" applyProtection="1">
      <alignment horizontal="center" vertical="center" wrapText="1"/>
    </xf>
    <xf numFmtId="165" fontId="21" fillId="38" borderId="12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 readingOrder="2"/>
    </xf>
    <xf numFmtId="0" fontId="26" fillId="0" borderId="0" xfId="0" applyFont="1" applyAlignment="1">
      <alignment horizontal="center" vertical="center" readingOrder="2"/>
    </xf>
    <xf numFmtId="2" fontId="26" fillId="0" borderId="0" xfId="0" applyNumberFormat="1" applyFont="1" applyAlignment="1">
      <alignment horizontal="center" vertical="center" readingOrder="2"/>
    </xf>
    <xf numFmtId="0" fontId="20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center" vertical="center" wrapText="1" readingOrder="2"/>
    </xf>
    <xf numFmtId="165" fontId="26" fillId="0" borderId="0" xfId="1" applyNumberFormat="1" applyFont="1" applyFill="1" applyAlignment="1">
      <alignment horizontal="center" vertical="center" readingOrder="2"/>
    </xf>
    <xf numFmtId="165" fontId="26" fillId="0" borderId="0" xfId="0" applyNumberFormat="1" applyFont="1" applyAlignment="1">
      <alignment horizontal="center" vertical="center" readingOrder="2"/>
    </xf>
    <xf numFmtId="9" fontId="20" fillId="0" borderId="0" xfId="43" applyFont="1" applyFill="1" applyAlignment="1">
      <alignment horizontal="center" vertical="center" wrapText="1" readingOrder="2"/>
    </xf>
    <xf numFmtId="9" fontId="26" fillId="0" borderId="0" xfId="43" applyFont="1" applyFill="1" applyAlignment="1">
      <alignment horizontal="center" vertical="center" readingOrder="2"/>
    </xf>
    <xf numFmtId="9" fontId="20" fillId="0" borderId="0" xfId="43" applyFont="1" applyFill="1" applyAlignment="1">
      <alignment horizontal="center" vertical="center" readingOrder="2"/>
    </xf>
    <xf numFmtId="165" fontId="21" fillId="36" borderId="11" xfId="1" applyNumberFormat="1" applyFont="1" applyFill="1" applyBorder="1" applyAlignment="1" applyProtection="1">
      <alignment horizontal="center" vertical="center" wrapText="1"/>
    </xf>
    <xf numFmtId="0" fontId="21" fillId="36" borderId="10" xfId="0" applyFont="1" applyFill="1" applyBorder="1" applyAlignment="1">
      <alignment vertical="center"/>
    </xf>
    <xf numFmtId="165" fontId="21" fillId="36" borderId="10" xfId="1" applyNumberFormat="1" applyFont="1" applyFill="1" applyBorder="1" applyAlignment="1" applyProtection="1">
      <alignment vertical="center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/>
    </xf>
    <xf numFmtId="38" fontId="20" fillId="39" borderId="10" xfId="1" applyNumberFormat="1" applyFont="1" applyFill="1" applyBorder="1" applyAlignment="1" applyProtection="1">
      <alignment horizontal="center" vertical="center"/>
    </xf>
    <xf numFmtId="37" fontId="20" fillId="33" borderId="14" xfId="1" applyNumberFormat="1" applyFont="1" applyFill="1" applyBorder="1" applyAlignment="1" applyProtection="1">
      <alignment vertical="center" wrapText="1"/>
    </xf>
    <xf numFmtId="37" fontId="20" fillId="35" borderId="10" xfId="1" applyNumberFormat="1" applyFont="1" applyFill="1" applyBorder="1" applyAlignment="1" applyProtection="1">
      <alignment horizontal="center" vertical="center" wrapText="1"/>
    </xf>
    <xf numFmtId="37" fontId="20" fillId="33" borderId="10" xfId="1" applyNumberFormat="1" applyFont="1" applyFill="1" applyBorder="1" applyAlignment="1" applyProtection="1">
      <alignment horizontal="center" vertical="center" wrapText="1"/>
    </xf>
    <xf numFmtId="37" fontId="20" fillId="33" borderId="12" xfId="1" applyNumberFormat="1" applyFont="1" applyFill="1" applyBorder="1" applyAlignment="1" applyProtection="1">
      <alignment horizontal="center" vertical="center" wrapText="1"/>
    </xf>
    <xf numFmtId="37" fontId="20" fillId="0" borderId="10" xfId="1" applyNumberFormat="1" applyFont="1" applyFill="1" applyBorder="1" applyAlignment="1" applyProtection="1">
      <alignment vertical="center"/>
    </xf>
    <xf numFmtId="0" fontId="28" fillId="0" borderId="17" xfId="18" applyFont="1" applyBorder="1" applyAlignment="1">
      <alignment horizontal="right" vertical="center" readingOrder="2"/>
    </xf>
    <xf numFmtId="0" fontId="28" fillId="0" borderId="18" xfId="18" applyFont="1" applyBorder="1" applyAlignment="1">
      <alignment horizontal="right" vertical="center" readingOrder="2"/>
    </xf>
    <xf numFmtId="0" fontId="28" fillId="0" borderId="19" xfId="18" applyFont="1" applyBorder="1" applyAlignment="1">
      <alignment horizontal="right" vertical="center" readingOrder="2"/>
    </xf>
    <xf numFmtId="0" fontId="28" fillId="0" borderId="20" xfId="18" applyFont="1" applyBorder="1" applyAlignment="1">
      <alignment horizontal="right" vertical="center" readingOrder="2"/>
    </xf>
    <xf numFmtId="0" fontId="28" fillId="0" borderId="21" xfId="18" applyFont="1" applyBorder="1" applyAlignment="1">
      <alignment horizontal="right" vertical="center" readingOrder="2"/>
    </xf>
    <xf numFmtId="0" fontId="28" fillId="0" borderId="22" xfId="18" applyFont="1" applyBorder="1" applyAlignment="1">
      <alignment horizontal="right" vertical="center" readingOrder="2"/>
    </xf>
    <xf numFmtId="0" fontId="27" fillId="35" borderId="10" xfId="0" applyFont="1" applyFill="1" applyBorder="1" applyAlignment="1">
      <alignment horizontal="right" vertical="center" readingOrder="2"/>
    </xf>
    <xf numFmtId="0" fontId="27" fillId="40" borderId="13" xfId="0" applyFont="1" applyFill="1" applyBorder="1" applyAlignment="1">
      <alignment horizontal="right" vertical="center" readingOrder="2"/>
    </xf>
    <xf numFmtId="0" fontId="27" fillId="40" borderId="15" xfId="0" applyFont="1" applyFill="1" applyBorder="1" applyAlignment="1">
      <alignment horizontal="right" vertical="center" readingOrder="2"/>
    </xf>
    <xf numFmtId="0" fontId="27" fillId="40" borderId="14" xfId="0" applyFont="1" applyFill="1" applyBorder="1" applyAlignment="1">
      <alignment horizontal="right" vertical="center" readingOrder="2"/>
    </xf>
    <xf numFmtId="165" fontId="22" fillId="0" borderId="0" xfId="1" applyNumberFormat="1" applyFont="1" applyFill="1" applyBorder="1" applyAlignment="1">
      <alignment vertical="center"/>
    </xf>
    <xf numFmtId="165" fontId="19" fillId="0" borderId="24" xfId="1" applyNumberFormat="1" applyFont="1" applyFill="1" applyBorder="1" applyAlignment="1">
      <alignment horizontal="center" vertical="center"/>
    </xf>
    <xf numFmtId="165" fontId="19" fillId="0" borderId="25" xfId="1" applyNumberFormat="1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 readingOrder="2"/>
    </xf>
    <xf numFmtId="165" fontId="21" fillId="38" borderId="10" xfId="1" applyNumberFormat="1" applyFont="1" applyFill="1" applyBorder="1" applyAlignment="1" applyProtection="1">
      <alignment horizontal="center" vertical="center" wrapText="1" readingOrder="2"/>
    </xf>
    <xf numFmtId="165" fontId="19" fillId="0" borderId="16" xfId="1" applyNumberFormat="1" applyFont="1" applyFill="1" applyBorder="1" applyAlignment="1">
      <alignment horizontal="center" vertical="center"/>
    </xf>
    <xf numFmtId="38" fontId="20" fillId="0" borderId="0" xfId="0" applyNumberFormat="1" applyFont="1" applyAlignment="1">
      <alignment vertical="center"/>
    </xf>
    <xf numFmtId="165" fontId="32" fillId="38" borderId="10" xfId="1" applyNumberFormat="1" applyFont="1" applyFill="1" applyBorder="1" applyAlignment="1" applyProtection="1">
      <alignment horizontal="center" vertical="center" wrapText="1"/>
    </xf>
    <xf numFmtId="165" fontId="32" fillId="38" borderId="14" xfId="1" applyNumberFormat="1" applyFont="1" applyFill="1" applyBorder="1" applyAlignment="1" applyProtection="1">
      <alignment horizontal="center" vertical="center" wrapText="1"/>
    </xf>
    <xf numFmtId="9" fontId="26" fillId="0" borderId="0" xfId="0" applyNumberFormat="1" applyFont="1" applyAlignment="1">
      <alignment horizontal="center" vertical="center" readingOrder="2"/>
    </xf>
    <xf numFmtId="9" fontId="19" fillId="0" borderId="0" xfId="43" applyFont="1" applyFill="1" applyBorder="1" applyAlignment="1">
      <alignment horizontal="center" vertical="center"/>
    </xf>
    <xf numFmtId="165" fontId="24" fillId="0" borderId="10" xfId="1" applyNumberFormat="1" applyFont="1" applyFill="1" applyBorder="1" applyAlignment="1" applyProtection="1">
      <alignment horizontal="center" vertical="center"/>
      <protection locked="0"/>
    </xf>
    <xf numFmtId="38" fontId="24" fillId="0" borderId="10" xfId="1" applyNumberFormat="1" applyFont="1" applyFill="1" applyBorder="1" applyAlignment="1" applyProtection="1">
      <alignment horizontal="center" vertical="center"/>
      <protection locked="0"/>
    </xf>
    <xf numFmtId="38" fontId="20" fillId="0" borderId="10" xfId="1" applyNumberFormat="1" applyFont="1" applyFill="1" applyBorder="1" applyAlignment="1" applyProtection="1">
      <alignment vertical="center"/>
      <protection locked="0"/>
    </xf>
    <xf numFmtId="165" fontId="25" fillId="0" borderId="10" xfId="1" applyNumberFormat="1" applyFont="1" applyFill="1" applyBorder="1" applyAlignment="1" applyProtection="1">
      <alignment horizontal="center" vertical="center"/>
      <protection locked="0"/>
    </xf>
    <xf numFmtId="165" fontId="21" fillId="37" borderId="11" xfId="1" applyNumberFormat="1" applyFont="1" applyFill="1" applyBorder="1" applyAlignment="1" applyProtection="1">
      <alignment horizontal="center" vertical="center" wrapText="1"/>
      <protection locked="0"/>
    </xf>
    <xf numFmtId="38" fontId="20" fillId="0" borderId="10" xfId="1" applyNumberFormat="1" applyFont="1" applyFill="1" applyBorder="1" applyAlignment="1" applyProtection="1">
      <alignment horizontal="left" vertical="center"/>
      <protection locked="0"/>
    </xf>
    <xf numFmtId="165" fontId="21" fillId="0" borderId="10" xfId="1" applyNumberFormat="1" applyFont="1" applyFill="1" applyBorder="1" applyAlignment="1" applyProtection="1">
      <alignment horizontal="center" vertical="center" wrapText="1"/>
      <protection locked="0"/>
    </xf>
    <xf numFmtId="38" fontId="20" fillId="39" borderId="10" xfId="1" applyNumberFormat="1" applyFont="1" applyFill="1" applyBorder="1" applyAlignment="1" applyProtection="1">
      <alignment horizontal="center" vertical="center"/>
      <protection locked="0"/>
    </xf>
    <xf numFmtId="38" fontId="20" fillId="37" borderId="10" xfId="1" applyNumberFormat="1" applyFont="1" applyFill="1" applyBorder="1" applyAlignment="1" applyProtection="1">
      <alignment vertical="center"/>
      <protection locked="0"/>
    </xf>
    <xf numFmtId="165" fontId="21" fillId="37" borderId="12" xfId="1" applyNumberFormat="1" applyFont="1" applyFill="1" applyBorder="1" applyAlignment="1" applyProtection="1">
      <alignment horizontal="center" vertical="center" wrapText="1" readingOrder="2"/>
      <protection locked="0"/>
    </xf>
    <xf numFmtId="165" fontId="21" fillId="0" borderId="11" xfId="1" applyNumberFormat="1" applyFont="1" applyFill="1" applyBorder="1" applyAlignment="1" applyProtection="1">
      <alignment horizontal="center" vertical="center"/>
      <protection locked="0"/>
    </xf>
    <xf numFmtId="165" fontId="20" fillId="0" borderId="10" xfId="1" applyNumberFormat="1" applyFont="1" applyFill="1" applyBorder="1" applyAlignment="1" applyProtection="1">
      <alignment vertical="center"/>
      <protection locked="0"/>
    </xf>
    <xf numFmtId="0" fontId="20" fillId="0" borderId="10" xfId="1" applyNumberFormat="1" applyFont="1" applyFill="1" applyBorder="1" applyAlignment="1" applyProtection="1">
      <alignment vertical="center"/>
      <protection locked="0"/>
    </xf>
    <xf numFmtId="38" fontId="20" fillId="39" borderId="10" xfId="1" applyNumberFormat="1" applyFont="1" applyFill="1" applyBorder="1" applyAlignment="1" applyProtection="1">
      <alignment vertical="center"/>
      <protection hidden="1"/>
    </xf>
    <xf numFmtId="0" fontId="21" fillId="38" borderId="10" xfId="0" applyFont="1" applyFill="1" applyBorder="1" applyAlignment="1" applyProtection="1">
      <alignment vertical="center"/>
      <protection hidden="1"/>
    </xf>
    <xf numFmtId="165" fontId="21" fillId="38" borderId="10" xfId="1" applyNumberFormat="1" applyFont="1" applyFill="1" applyBorder="1" applyAlignment="1" applyProtection="1">
      <alignment vertical="center"/>
      <protection hidden="1"/>
    </xf>
    <xf numFmtId="38" fontId="21" fillId="38" borderId="10" xfId="1" applyNumberFormat="1" applyFont="1" applyFill="1" applyBorder="1" applyAlignment="1" applyProtection="1">
      <alignment vertical="center"/>
      <protection hidden="1"/>
    </xf>
    <xf numFmtId="38" fontId="21" fillId="42" borderId="10" xfId="1" applyNumberFormat="1" applyFont="1" applyFill="1" applyBorder="1" applyAlignment="1" applyProtection="1">
      <alignment vertical="center"/>
      <protection hidden="1"/>
    </xf>
    <xf numFmtId="165" fontId="20" fillId="38" borderId="10" xfId="1" applyNumberFormat="1" applyFont="1" applyFill="1" applyBorder="1" applyAlignment="1" applyProtection="1">
      <alignment vertical="center"/>
      <protection hidden="1"/>
    </xf>
    <xf numFmtId="0" fontId="22" fillId="35" borderId="10" xfId="0" applyFont="1" applyFill="1" applyBorder="1" applyAlignment="1">
      <alignment horizontal="center" vertical="center" readingOrder="2"/>
    </xf>
    <xf numFmtId="0" fontId="27" fillId="40" borderId="10" xfId="0" applyFont="1" applyFill="1" applyBorder="1" applyAlignment="1">
      <alignment horizontal="right" vertical="center" readingOrder="2"/>
    </xf>
    <xf numFmtId="0" fontId="31" fillId="41" borderId="23" xfId="0" applyFont="1" applyFill="1" applyBorder="1" applyAlignment="1">
      <alignment horizontal="center" vertical="center" readingOrder="2"/>
    </xf>
    <xf numFmtId="165" fontId="22" fillId="0" borderId="0" xfId="1" applyNumberFormat="1" applyFont="1" applyFill="1" applyBorder="1" applyAlignment="1">
      <alignment horizontal="center" vertical="center" readingOrder="2"/>
    </xf>
    <xf numFmtId="165" fontId="19" fillId="0" borderId="16" xfId="1" applyNumberFormat="1" applyFont="1" applyFill="1" applyBorder="1" applyAlignment="1">
      <alignment horizontal="center" vertical="center"/>
    </xf>
    <xf numFmtId="37" fontId="21" fillId="35" borderId="13" xfId="1" applyNumberFormat="1" applyFont="1" applyFill="1" applyBorder="1" applyAlignment="1" applyProtection="1">
      <alignment horizontal="center" vertical="center" wrapText="1"/>
    </xf>
    <xf numFmtId="37" fontId="21" fillId="35" borderId="15" xfId="1" applyNumberFormat="1" applyFont="1" applyFill="1" applyBorder="1" applyAlignment="1" applyProtection="1">
      <alignment horizontal="center" vertical="center" wrapText="1"/>
    </xf>
    <xf numFmtId="37" fontId="21" fillId="35" borderId="14" xfId="1" applyNumberFormat="1" applyFont="1" applyFill="1" applyBorder="1" applyAlignment="1" applyProtection="1">
      <alignment horizontal="center" vertical="center" wrapText="1"/>
    </xf>
    <xf numFmtId="165" fontId="21" fillId="42" borderId="11" xfId="1" applyNumberFormat="1" applyFont="1" applyFill="1" applyBorder="1" applyAlignment="1" applyProtection="1">
      <alignment horizontal="center" vertical="center" wrapText="1"/>
    </xf>
    <xf numFmtId="165" fontId="21" fillId="42" borderId="12" xfId="1" applyNumberFormat="1" applyFont="1" applyFill="1" applyBorder="1" applyAlignment="1" applyProtection="1">
      <alignment horizontal="center" vertical="center" wrapText="1"/>
    </xf>
    <xf numFmtId="37" fontId="21" fillId="33" borderId="13" xfId="1" applyNumberFormat="1" applyFont="1" applyFill="1" applyBorder="1" applyAlignment="1" applyProtection="1">
      <alignment horizontal="center" vertical="center" wrapText="1"/>
    </xf>
    <xf numFmtId="37" fontId="21" fillId="33" borderId="15" xfId="1" applyNumberFormat="1" applyFont="1" applyFill="1" applyBorder="1" applyAlignment="1" applyProtection="1">
      <alignment horizontal="center" vertical="center" wrapText="1"/>
    </xf>
    <xf numFmtId="37" fontId="21" fillId="33" borderId="14" xfId="1" applyNumberFormat="1" applyFont="1" applyFill="1" applyBorder="1" applyAlignment="1" applyProtection="1">
      <alignment horizontal="center" vertical="center" wrapText="1"/>
    </xf>
    <xf numFmtId="165" fontId="21" fillId="38" borderId="13" xfId="1" applyNumberFormat="1" applyFont="1" applyFill="1" applyBorder="1" applyAlignment="1" applyProtection="1">
      <alignment horizontal="center" vertical="center" wrapText="1"/>
    </xf>
    <xf numFmtId="165" fontId="21" fillId="38" borderId="15" xfId="1" applyNumberFormat="1" applyFont="1" applyFill="1" applyBorder="1" applyAlignment="1" applyProtection="1">
      <alignment horizontal="center" vertical="center" wrapText="1"/>
    </xf>
    <xf numFmtId="165" fontId="21" fillId="38" borderId="14" xfId="1" applyNumberFormat="1" applyFont="1" applyFill="1" applyBorder="1" applyAlignment="1" applyProtection="1">
      <alignment horizontal="center" vertical="center" wrapText="1"/>
    </xf>
    <xf numFmtId="165" fontId="21" fillId="42" borderId="13" xfId="1" applyNumberFormat="1" applyFont="1" applyFill="1" applyBorder="1" applyAlignment="1" applyProtection="1">
      <alignment horizontal="center" vertical="center" wrapText="1"/>
    </xf>
    <xf numFmtId="165" fontId="21" fillId="42" borderId="15" xfId="1" applyNumberFormat="1" applyFont="1" applyFill="1" applyBorder="1" applyAlignment="1" applyProtection="1">
      <alignment horizontal="center" vertical="center" wrapText="1"/>
    </xf>
    <xf numFmtId="165" fontId="21" fillId="42" borderId="14" xfId="1" applyNumberFormat="1" applyFont="1" applyFill="1" applyBorder="1" applyAlignment="1" applyProtection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165" fontId="21" fillId="42" borderId="13" xfId="1" applyNumberFormat="1" applyFont="1" applyFill="1" applyBorder="1" applyAlignment="1" applyProtection="1">
      <alignment horizontal="center" wrapText="1"/>
    </xf>
    <xf numFmtId="165" fontId="21" fillId="42" borderId="15" xfId="1" applyNumberFormat="1" applyFont="1" applyFill="1" applyBorder="1" applyAlignment="1" applyProtection="1">
      <alignment horizontal="center" wrapText="1"/>
    </xf>
    <xf numFmtId="165" fontId="21" fillId="42" borderId="14" xfId="1" applyNumberFormat="1" applyFont="1" applyFill="1" applyBorder="1" applyAlignment="1" applyProtection="1">
      <alignment horizont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165" fontId="22" fillId="0" borderId="0" xfId="1" applyNumberFormat="1" applyFont="1" applyFill="1" applyBorder="1" applyAlignment="1" applyProtection="1">
      <alignment horizontal="center" vertical="center" readingOrder="2"/>
      <protection locked="0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EFFAFF"/>
      <color rgb="FFFFF7E1"/>
      <color rgb="FFECF5E7"/>
      <color rgb="FFFFE5FC"/>
      <color rgb="FFE5F7FF"/>
      <color rgb="FFDDF4FF"/>
      <color rgb="FFC9EDFF"/>
      <color rgb="FFFCECFE"/>
      <color rgb="FFFFCCFF"/>
      <color rgb="FFD6E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1316C-63C0-49C2-8979-8E2ECF371BAE}">
  <dimension ref="B1:O35"/>
  <sheetViews>
    <sheetView rightToLeft="1" zoomScaleNormal="100" workbookViewId="0">
      <selection activeCell="O5" sqref="O5"/>
    </sheetView>
  </sheetViews>
  <sheetFormatPr defaultColWidth="11.75" defaultRowHeight="22.5" x14ac:dyDescent="0.2"/>
  <cols>
    <col min="1" max="1" width="1.875" style="17" customWidth="1"/>
    <col min="2" max="2" width="5" style="17" bestFit="1" customWidth="1"/>
    <col min="3" max="13" width="11.75" style="17"/>
    <col min="14" max="14" width="18.25" style="17" customWidth="1"/>
    <col min="15" max="15" width="29.625" style="17" customWidth="1"/>
    <col min="16" max="16384" width="11.75" style="17"/>
  </cols>
  <sheetData>
    <row r="1" spans="2:15" ht="30" x14ac:dyDescent="0.2">
      <c r="B1" s="51" t="s">
        <v>0</v>
      </c>
      <c r="C1" s="85" t="s">
        <v>111</v>
      </c>
      <c r="D1" s="85"/>
      <c r="E1" s="85"/>
      <c r="F1" s="85"/>
      <c r="G1" s="85"/>
      <c r="H1" s="85"/>
      <c r="I1" s="85"/>
      <c r="J1" s="85"/>
      <c r="K1" s="85"/>
      <c r="L1" s="85"/>
    </row>
    <row r="2" spans="2:15" ht="28.5" customHeight="1" thickBot="1" x14ac:dyDescent="0.25">
      <c r="B2" s="51">
        <v>1</v>
      </c>
      <c r="C2" s="86" t="s">
        <v>83</v>
      </c>
      <c r="D2" s="86"/>
      <c r="E2" s="86"/>
      <c r="F2" s="86"/>
      <c r="G2" s="86"/>
      <c r="H2" s="86"/>
      <c r="I2" s="86"/>
      <c r="J2" s="86"/>
      <c r="K2" s="86"/>
      <c r="L2" s="86"/>
      <c r="N2" s="87" t="s">
        <v>112</v>
      </c>
      <c r="O2" s="87"/>
    </row>
    <row r="3" spans="2:15" ht="28.5" customHeight="1" thickBot="1" x14ac:dyDescent="0.25">
      <c r="B3" s="51">
        <v>2</v>
      </c>
      <c r="C3" s="86" t="s">
        <v>109</v>
      </c>
      <c r="D3" s="86"/>
      <c r="E3" s="86"/>
      <c r="F3" s="86"/>
      <c r="G3" s="86"/>
      <c r="H3" s="86"/>
      <c r="I3" s="86"/>
      <c r="J3" s="86"/>
      <c r="K3" s="86"/>
      <c r="L3" s="86"/>
      <c r="N3" s="45" t="s">
        <v>102</v>
      </c>
      <c r="O3" s="46" t="s">
        <v>113</v>
      </c>
    </row>
    <row r="4" spans="2:15" ht="28.5" customHeight="1" thickTop="1" thickBot="1" x14ac:dyDescent="0.25">
      <c r="B4" s="51">
        <v>3</v>
      </c>
      <c r="C4" s="86" t="s">
        <v>114</v>
      </c>
      <c r="D4" s="86"/>
      <c r="E4" s="86"/>
      <c r="F4" s="86"/>
      <c r="G4" s="86"/>
      <c r="H4" s="86"/>
      <c r="I4" s="86"/>
      <c r="J4" s="86"/>
      <c r="K4" s="86"/>
      <c r="L4" s="86"/>
      <c r="N4" s="47" t="s">
        <v>101</v>
      </c>
      <c r="O4" s="48" t="s">
        <v>22</v>
      </c>
    </row>
    <row r="5" spans="2:15" ht="28.5" customHeight="1" thickTop="1" thickBot="1" x14ac:dyDescent="0.25">
      <c r="B5" s="51">
        <v>4</v>
      </c>
      <c r="C5" s="86" t="s">
        <v>115</v>
      </c>
      <c r="D5" s="86"/>
      <c r="E5" s="86"/>
      <c r="F5" s="86"/>
      <c r="G5" s="86"/>
      <c r="H5" s="86"/>
      <c r="I5" s="86"/>
      <c r="J5" s="86"/>
      <c r="K5" s="86"/>
      <c r="L5" s="86"/>
      <c r="N5" s="49" t="s">
        <v>103</v>
      </c>
      <c r="O5" s="50" t="s">
        <v>104</v>
      </c>
    </row>
    <row r="6" spans="2:15" ht="28.5" customHeight="1" x14ac:dyDescent="0.2">
      <c r="B6" s="51">
        <v>5</v>
      </c>
      <c r="C6" s="86" t="s">
        <v>82</v>
      </c>
      <c r="D6" s="86"/>
      <c r="E6" s="86"/>
      <c r="F6" s="86"/>
      <c r="G6" s="86"/>
      <c r="H6" s="86"/>
      <c r="I6" s="86"/>
      <c r="J6" s="86"/>
      <c r="K6" s="86"/>
      <c r="L6" s="86"/>
    </row>
    <row r="7" spans="2:15" ht="28.5" customHeight="1" x14ac:dyDescent="0.2">
      <c r="B7" s="51">
        <v>6</v>
      </c>
      <c r="C7" s="52" t="s">
        <v>81</v>
      </c>
      <c r="D7" s="53"/>
      <c r="E7" s="53"/>
      <c r="F7" s="53"/>
      <c r="G7" s="53"/>
      <c r="H7" s="53"/>
      <c r="I7" s="53"/>
      <c r="J7" s="53"/>
      <c r="K7" s="53"/>
      <c r="L7" s="54"/>
    </row>
    <row r="8" spans="2:15" ht="28.5" customHeight="1" x14ac:dyDescent="0.2">
      <c r="B8" s="51">
        <v>7</v>
      </c>
      <c r="C8" s="52" t="s">
        <v>110</v>
      </c>
      <c r="D8" s="53"/>
      <c r="E8" s="53"/>
      <c r="F8" s="53"/>
      <c r="G8" s="53"/>
      <c r="H8" s="53"/>
      <c r="I8" s="53"/>
      <c r="J8" s="53"/>
      <c r="K8" s="53"/>
      <c r="L8" s="54"/>
    </row>
    <row r="9" spans="2:15" ht="28.5" customHeight="1" x14ac:dyDescent="0.2">
      <c r="B9" s="51">
        <v>8</v>
      </c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2:15" ht="28.5" customHeight="1" x14ac:dyDescent="0.2">
      <c r="B10" s="51">
        <v>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2:15" ht="28.5" customHeight="1" x14ac:dyDescent="0.2">
      <c r="B11" s="51">
        <v>10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2:15" x14ac:dyDescent="0.2">
      <c r="G12" s="19"/>
      <c r="L12" s="18"/>
    </row>
    <row r="13" spans="2:15" x14ac:dyDescent="0.2">
      <c r="G13" s="19"/>
      <c r="L13" s="18"/>
    </row>
    <row r="14" spans="2:15" x14ac:dyDescent="0.2">
      <c r="G14" s="19"/>
      <c r="L14" s="18"/>
    </row>
    <row r="15" spans="2:15" x14ac:dyDescent="0.2">
      <c r="G15" s="19"/>
    </row>
    <row r="16" spans="2:15" x14ac:dyDescent="0.2">
      <c r="G16" s="19"/>
    </row>
    <row r="17" spans="7:10" x14ac:dyDescent="0.2">
      <c r="G17" s="19"/>
    </row>
    <row r="18" spans="7:10" x14ac:dyDescent="0.2">
      <c r="G18" s="19"/>
    </row>
    <row r="19" spans="7:10" x14ac:dyDescent="0.2">
      <c r="G19" s="19"/>
    </row>
    <row r="20" spans="7:10" x14ac:dyDescent="0.2">
      <c r="G20" s="19"/>
    </row>
    <row r="21" spans="7:10" x14ac:dyDescent="0.2">
      <c r="G21" s="19"/>
    </row>
    <row r="22" spans="7:10" x14ac:dyDescent="0.2">
      <c r="G22" s="19"/>
    </row>
    <row r="23" spans="7:10" x14ac:dyDescent="0.2">
      <c r="G23" s="19"/>
    </row>
    <row r="24" spans="7:10" x14ac:dyDescent="0.2">
      <c r="G24" s="19"/>
    </row>
    <row r="25" spans="7:10" x14ac:dyDescent="0.2">
      <c r="G25" s="19"/>
    </row>
    <row r="26" spans="7:10" x14ac:dyDescent="0.2">
      <c r="G26" s="19"/>
    </row>
    <row r="27" spans="7:10" x14ac:dyDescent="0.2">
      <c r="G27" s="19"/>
    </row>
    <row r="28" spans="7:10" x14ac:dyDescent="0.2">
      <c r="G28" s="19"/>
    </row>
    <row r="29" spans="7:10" x14ac:dyDescent="0.2">
      <c r="G29" s="19"/>
      <c r="J29" s="20"/>
    </row>
    <row r="30" spans="7:10" x14ac:dyDescent="0.2">
      <c r="G30" s="19"/>
    </row>
    <row r="31" spans="7:10" x14ac:dyDescent="0.2">
      <c r="G31" s="19"/>
    </row>
    <row r="32" spans="7:10" x14ac:dyDescent="0.2">
      <c r="G32" s="19"/>
    </row>
    <row r="33" spans="7:7" x14ac:dyDescent="0.2">
      <c r="G33" s="19"/>
    </row>
    <row r="34" spans="7:7" x14ac:dyDescent="0.2">
      <c r="G34" s="19"/>
    </row>
    <row r="35" spans="7:7" x14ac:dyDescent="0.2">
      <c r="G35" s="19"/>
    </row>
  </sheetData>
  <mergeCells count="10">
    <mergeCell ref="C9:L9"/>
    <mergeCell ref="C10:L10"/>
    <mergeCell ref="C11:L11"/>
    <mergeCell ref="N2:O2"/>
    <mergeCell ref="C6:L6"/>
    <mergeCell ref="C1:L1"/>
    <mergeCell ref="C2:L2"/>
    <mergeCell ref="C3:L3"/>
    <mergeCell ref="C4:L4"/>
    <mergeCell ref="C5:L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rightToLeft="1" zoomScale="115" zoomScaleNormal="115" workbookViewId="0">
      <selection activeCell="H5" sqref="H5"/>
    </sheetView>
  </sheetViews>
  <sheetFormatPr defaultColWidth="9" defaultRowHeight="18.75" x14ac:dyDescent="0.2"/>
  <cols>
    <col min="1" max="8" width="9" style="27"/>
    <col min="9" max="9" width="11.125" style="33" hidden="1" customWidth="1"/>
    <col min="10" max="10" width="0" style="27" hidden="1" customWidth="1"/>
    <col min="11" max="11" width="10.125" style="27" hidden="1" customWidth="1"/>
    <col min="12" max="12" width="9.25" style="27" hidden="1" customWidth="1"/>
    <col min="13" max="13" width="9.25" style="27" bestFit="1" customWidth="1"/>
    <col min="14" max="14" width="9" style="27"/>
    <col min="15" max="15" width="9.375" style="27" bestFit="1" customWidth="1"/>
    <col min="16" max="16384" width="9" style="27"/>
  </cols>
  <sheetData>
    <row r="1" spans="1:20" ht="36" customHeight="1" x14ac:dyDescent="0.2">
      <c r="A1" s="27" t="s">
        <v>23</v>
      </c>
      <c r="F1" s="27" t="s">
        <v>94</v>
      </c>
      <c r="G1" s="27" t="s">
        <v>93</v>
      </c>
      <c r="H1" s="28" t="s">
        <v>92</v>
      </c>
      <c r="I1" s="31" t="s">
        <v>87</v>
      </c>
      <c r="J1" s="28"/>
      <c r="K1" s="28" t="s">
        <v>86</v>
      </c>
      <c r="N1" s="24" t="s">
        <v>79</v>
      </c>
      <c r="O1" s="24" t="s">
        <v>67</v>
      </c>
      <c r="P1" s="24" t="s">
        <v>68</v>
      </c>
      <c r="Q1" s="24" t="s">
        <v>69</v>
      </c>
    </row>
    <row r="2" spans="1:20" x14ac:dyDescent="0.2">
      <c r="A2" s="27" t="s">
        <v>71</v>
      </c>
      <c r="B2" s="27">
        <v>31</v>
      </c>
      <c r="D2" s="27" t="s">
        <v>41</v>
      </c>
      <c r="F2" s="27">
        <v>30</v>
      </c>
      <c r="G2" s="25">
        <v>1373</v>
      </c>
      <c r="H2" s="29">
        <v>0</v>
      </c>
      <c r="I2" s="32"/>
      <c r="J2" s="29"/>
      <c r="K2" s="25"/>
      <c r="L2" s="25"/>
      <c r="M2" s="25"/>
      <c r="N2" s="25">
        <v>1</v>
      </c>
      <c r="O2" s="25" t="s">
        <v>71</v>
      </c>
      <c r="P2" s="25">
        <v>31</v>
      </c>
      <c r="Q2" s="26">
        <v>139.33333327</v>
      </c>
      <c r="R2" s="25"/>
      <c r="T2" s="25"/>
    </row>
    <row r="3" spans="1:20" x14ac:dyDescent="0.2">
      <c r="A3" s="27" t="s">
        <v>73</v>
      </c>
      <c r="B3" s="27">
        <v>31</v>
      </c>
      <c r="D3" s="27" t="s">
        <v>42</v>
      </c>
      <c r="F3" s="27">
        <v>29</v>
      </c>
      <c r="G3" s="25">
        <v>1374</v>
      </c>
      <c r="H3" s="29">
        <v>855498</v>
      </c>
      <c r="I3" s="32"/>
      <c r="J3" s="29"/>
      <c r="K3" s="30">
        <f>H3*30</f>
        <v>25664940</v>
      </c>
      <c r="L3" s="25"/>
      <c r="M3" s="25"/>
      <c r="N3" s="25">
        <v>2</v>
      </c>
      <c r="O3" s="25" t="s">
        <v>73</v>
      </c>
      <c r="P3" s="25">
        <v>31</v>
      </c>
      <c r="Q3" s="26">
        <v>190.66666658</v>
      </c>
      <c r="R3" s="25"/>
      <c r="T3" s="25"/>
    </row>
    <row r="4" spans="1:20" x14ac:dyDescent="0.2">
      <c r="A4" s="27" t="s">
        <v>24</v>
      </c>
      <c r="B4" s="27">
        <v>31</v>
      </c>
      <c r="F4" s="27">
        <v>28</v>
      </c>
      <c r="G4" s="25">
        <v>1375</v>
      </c>
      <c r="H4" s="29">
        <v>852501</v>
      </c>
      <c r="I4" s="32"/>
      <c r="J4" s="29"/>
      <c r="K4" s="30">
        <f t="shared" ref="K4:K32" si="0">H4*30</f>
        <v>25575030</v>
      </c>
      <c r="L4" s="25"/>
      <c r="M4" s="25"/>
      <c r="N4" s="25">
        <v>3</v>
      </c>
      <c r="O4" s="25" t="s">
        <v>24</v>
      </c>
      <c r="P4" s="25">
        <v>31</v>
      </c>
      <c r="Q4" s="26">
        <v>175.99999991999999</v>
      </c>
      <c r="R4" s="25"/>
      <c r="S4" s="25"/>
      <c r="T4" s="25"/>
    </row>
    <row r="5" spans="1:20" x14ac:dyDescent="0.2">
      <c r="A5" s="27" t="s">
        <v>74</v>
      </c>
      <c r="B5" s="27">
        <v>31</v>
      </c>
      <c r="F5" s="27">
        <v>27</v>
      </c>
      <c r="G5" s="25">
        <v>1376</v>
      </c>
      <c r="H5" s="29">
        <v>850005</v>
      </c>
      <c r="I5" s="32"/>
      <c r="J5" s="29"/>
      <c r="K5" s="30">
        <f t="shared" si="0"/>
        <v>25500150</v>
      </c>
      <c r="L5" s="25"/>
      <c r="M5" s="25"/>
      <c r="N5" s="25">
        <v>4</v>
      </c>
      <c r="O5" s="25" t="s">
        <v>74</v>
      </c>
      <c r="P5" s="25">
        <v>31</v>
      </c>
      <c r="Q5" s="26">
        <v>168.66666659000001</v>
      </c>
      <c r="R5" s="25"/>
      <c r="S5" s="25"/>
      <c r="T5" s="25"/>
    </row>
    <row r="6" spans="1:20" x14ac:dyDescent="0.2">
      <c r="A6" s="27" t="s">
        <v>25</v>
      </c>
      <c r="B6" s="27">
        <v>31</v>
      </c>
      <c r="D6" s="24" t="s">
        <v>72</v>
      </c>
      <c r="E6" s="24"/>
      <c r="F6" s="27">
        <v>26</v>
      </c>
      <c r="G6" s="25">
        <v>1377</v>
      </c>
      <c r="H6" s="29">
        <v>847516</v>
      </c>
      <c r="I6" s="32"/>
      <c r="J6" s="29"/>
      <c r="K6" s="30">
        <f t="shared" si="0"/>
        <v>25425480</v>
      </c>
      <c r="L6" s="25"/>
      <c r="M6" s="25"/>
      <c r="N6" s="25">
        <v>5</v>
      </c>
      <c r="O6" s="25" t="s">
        <v>25</v>
      </c>
      <c r="P6" s="25">
        <v>31</v>
      </c>
      <c r="Q6" s="26">
        <v>197.99999991000001</v>
      </c>
      <c r="R6" s="25"/>
      <c r="S6" s="25"/>
      <c r="T6" s="25"/>
    </row>
    <row r="7" spans="1:20" x14ac:dyDescent="0.2">
      <c r="A7" s="27" t="s">
        <v>75</v>
      </c>
      <c r="B7" s="27">
        <v>31</v>
      </c>
      <c r="D7" s="24" t="s">
        <v>70</v>
      </c>
      <c r="E7" s="24"/>
      <c r="F7" s="27">
        <v>25</v>
      </c>
      <c r="G7" s="25">
        <v>1378</v>
      </c>
      <c r="H7" s="29">
        <v>844590</v>
      </c>
      <c r="I7" s="32"/>
      <c r="J7" s="29"/>
      <c r="K7" s="30">
        <f t="shared" si="0"/>
        <v>25337700</v>
      </c>
      <c r="L7" s="25"/>
      <c r="M7" s="25"/>
      <c r="N7" s="25">
        <v>6</v>
      </c>
      <c r="O7" s="25" t="s">
        <v>75</v>
      </c>
      <c r="P7" s="25">
        <v>31</v>
      </c>
      <c r="Q7" s="26">
        <v>153.99999993</v>
      </c>
      <c r="R7" s="25"/>
      <c r="S7" s="25"/>
      <c r="T7" s="25"/>
    </row>
    <row r="8" spans="1:20" x14ac:dyDescent="0.2">
      <c r="A8" s="27" t="s">
        <v>26</v>
      </c>
      <c r="B8" s="27">
        <v>30</v>
      </c>
      <c r="F8" s="27">
        <v>24</v>
      </c>
      <c r="G8" s="25">
        <v>1379</v>
      </c>
      <c r="H8" s="29">
        <v>841013</v>
      </c>
      <c r="I8" s="32"/>
      <c r="J8" s="29"/>
      <c r="K8" s="30">
        <f t="shared" si="0"/>
        <v>25230390</v>
      </c>
      <c r="L8" s="25"/>
      <c r="M8" s="25"/>
      <c r="N8" s="25">
        <v>7</v>
      </c>
      <c r="O8" s="25" t="s">
        <v>26</v>
      </c>
      <c r="P8" s="25">
        <v>30</v>
      </c>
      <c r="Q8" s="26">
        <v>190.66666658</v>
      </c>
      <c r="R8" s="25"/>
      <c r="S8" s="25"/>
      <c r="T8" s="25"/>
    </row>
    <row r="9" spans="1:20" x14ac:dyDescent="0.2">
      <c r="A9" s="27" t="s">
        <v>27</v>
      </c>
      <c r="B9" s="27">
        <v>30</v>
      </c>
      <c r="F9" s="27">
        <v>23</v>
      </c>
      <c r="G9" s="25">
        <v>1380</v>
      </c>
      <c r="H9" s="29">
        <v>841013</v>
      </c>
      <c r="I9" s="32"/>
      <c r="J9" s="29"/>
      <c r="K9" s="30">
        <f t="shared" si="0"/>
        <v>25230390</v>
      </c>
      <c r="L9" s="25"/>
      <c r="M9" s="25"/>
      <c r="N9" s="25">
        <v>8</v>
      </c>
      <c r="O9" s="25" t="s">
        <v>27</v>
      </c>
      <c r="P9" s="25">
        <v>30</v>
      </c>
      <c r="Q9" s="26">
        <v>190.66666658</v>
      </c>
      <c r="R9" s="25"/>
      <c r="S9" s="25"/>
      <c r="T9" s="25"/>
    </row>
    <row r="10" spans="1:20" x14ac:dyDescent="0.2">
      <c r="A10" s="27" t="s">
        <v>28</v>
      </c>
      <c r="B10" s="27">
        <v>30</v>
      </c>
      <c r="F10" s="27">
        <v>22</v>
      </c>
      <c r="G10" s="25">
        <v>1381</v>
      </c>
      <c r="H10" s="29">
        <v>841013</v>
      </c>
      <c r="I10" s="32"/>
      <c r="J10" s="29"/>
      <c r="K10" s="30">
        <f t="shared" si="0"/>
        <v>25230390</v>
      </c>
      <c r="L10" s="25"/>
      <c r="M10" s="25"/>
      <c r="N10" s="25">
        <v>9</v>
      </c>
      <c r="O10" s="25" t="s">
        <v>28</v>
      </c>
      <c r="P10" s="25">
        <v>30</v>
      </c>
      <c r="Q10" s="26">
        <v>175.99999991999999</v>
      </c>
      <c r="R10" s="25"/>
      <c r="S10" s="25"/>
      <c r="T10" s="25"/>
    </row>
    <row r="11" spans="1:20" x14ac:dyDescent="0.2">
      <c r="A11" s="27" t="s">
        <v>76</v>
      </c>
      <c r="B11" s="27">
        <v>30</v>
      </c>
      <c r="F11" s="27">
        <v>21</v>
      </c>
      <c r="G11" s="25">
        <v>1382</v>
      </c>
      <c r="H11" s="29">
        <v>841013</v>
      </c>
      <c r="I11" s="32"/>
      <c r="J11" s="29"/>
      <c r="K11" s="30">
        <f t="shared" si="0"/>
        <v>25230390</v>
      </c>
      <c r="L11" s="25"/>
      <c r="M11" s="25"/>
      <c r="N11" s="25">
        <v>10</v>
      </c>
      <c r="O11" s="25" t="s">
        <v>76</v>
      </c>
      <c r="P11" s="25">
        <v>30</v>
      </c>
      <c r="Q11" s="26">
        <v>183.33333325000001</v>
      </c>
      <c r="R11" s="25"/>
      <c r="S11" s="25"/>
      <c r="T11" s="25"/>
    </row>
    <row r="12" spans="1:20" x14ac:dyDescent="0.2">
      <c r="A12" s="27" t="s">
        <v>77</v>
      </c>
      <c r="B12" s="27">
        <v>30</v>
      </c>
      <c r="F12" s="27">
        <v>20</v>
      </c>
      <c r="G12" s="25">
        <v>1383</v>
      </c>
      <c r="H12" s="29">
        <v>841013</v>
      </c>
      <c r="I12" s="32"/>
      <c r="J12" s="29"/>
      <c r="K12" s="30">
        <f t="shared" si="0"/>
        <v>25230390</v>
      </c>
      <c r="L12" s="25"/>
      <c r="M12" s="25"/>
      <c r="N12" s="25">
        <v>11</v>
      </c>
      <c r="O12" s="25" t="s">
        <v>77</v>
      </c>
      <c r="P12" s="25">
        <v>30</v>
      </c>
      <c r="Q12" s="26">
        <v>168.66666659000001</v>
      </c>
      <c r="R12" s="25"/>
      <c r="S12" s="25"/>
      <c r="T12" s="25"/>
    </row>
    <row r="13" spans="1:20" x14ac:dyDescent="0.2">
      <c r="A13" s="27" t="s">
        <v>78</v>
      </c>
      <c r="B13" s="27">
        <v>30</v>
      </c>
      <c r="F13" s="27">
        <v>19</v>
      </c>
      <c r="G13" s="25">
        <v>1384</v>
      </c>
      <c r="H13" s="29">
        <v>841013</v>
      </c>
      <c r="I13" s="32"/>
      <c r="J13" s="29"/>
      <c r="K13" s="30">
        <f t="shared" si="0"/>
        <v>25230390</v>
      </c>
      <c r="L13" s="25"/>
      <c r="M13" s="25"/>
      <c r="N13" s="25">
        <v>12</v>
      </c>
      <c r="O13" s="25" t="s">
        <v>78</v>
      </c>
      <c r="P13" s="25">
        <v>30</v>
      </c>
      <c r="Q13" s="26">
        <v>168.66666659000001</v>
      </c>
      <c r="R13" s="25"/>
      <c r="S13" s="25"/>
      <c r="T13" s="25"/>
    </row>
    <row r="14" spans="1:20" x14ac:dyDescent="0.2">
      <c r="F14" s="27">
        <v>18</v>
      </c>
      <c r="G14" s="25">
        <v>1385</v>
      </c>
      <c r="H14" s="29">
        <v>841013</v>
      </c>
      <c r="I14" s="32"/>
      <c r="J14" s="29"/>
      <c r="K14" s="30">
        <f t="shared" si="0"/>
        <v>25230390</v>
      </c>
      <c r="L14" s="25"/>
      <c r="M14" s="25"/>
      <c r="R14" s="25"/>
      <c r="S14" s="25"/>
      <c r="T14" s="25"/>
    </row>
    <row r="15" spans="1:20" x14ac:dyDescent="0.2">
      <c r="F15" s="27">
        <v>17</v>
      </c>
      <c r="G15" s="25">
        <v>1386</v>
      </c>
      <c r="H15" s="29">
        <v>829693</v>
      </c>
      <c r="I15" s="32"/>
      <c r="J15" s="29"/>
      <c r="K15" s="30">
        <f t="shared" si="0"/>
        <v>24890790</v>
      </c>
      <c r="L15" s="25"/>
      <c r="M15" s="25"/>
      <c r="N15" s="25"/>
      <c r="O15" s="25"/>
      <c r="P15" s="25"/>
      <c r="Q15" s="25"/>
      <c r="R15" s="25"/>
      <c r="S15" s="25"/>
      <c r="T15" s="25"/>
    </row>
    <row r="16" spans="1:20" x14ac:dyDescent="0.2">
      <c r="F16" s="27">
        <v>16</v>
      </c>
      <c r="G16" s="25">
        <v>1387</v>
      </c>
      <c r="H16" s="29">
        <v>818885</v>
      </c>
      <c r="I16" s="32"/>
      <c r="J16" s="29"/>
      <c r="K16" s="30">
        <f t="shared" si="0"/>
        <v>24566550</v>
      </c>
      <c r="L16" s="25"/>
      <c r="M16" s="25"/>
      <c r="N16" s="25"/>
      <c r="O16" s="25"/>
      <c r="P16" s="25"/>
      <c r="Q16" s="25"/>
      <c r="R16" s="25"/>
      <c r="S16" s="25"/>
      <c r="T16" s="25"/>
    </row>
    <row r="17" spans="1:20" x14ac:dyDescent="0.2">
      <c r="A17" s="27" t="s">
        <v>97</v>
      </c>
      <c r="B17" s="27">
        <f>2/7</f>
        <v>0.2857142857142857</v>
      </c>
      <c r="F17" s="27">
        <v>15</v>
      </c>
      <c r="G17" s="25">
        <v>1388</v>
      </c>
      <c r="H17" s="29">
        <v>808609</v>
      </c>
      <c r="I17" s="32"/>
      <c r="J17" s="29"/>
      <c r="K17" s="30">
        <f t="shared" si="0"/>
        <v>24258270</v>
      </c>
      <c r="L17" s="25"/>
      <c r="M17" s="25"/>
      <c r="N17" s="25"/>
      <c r="O17" s="25"/>
      <c r="P17" s="25"/>
      <c r="Q17" s="25"/>
      <c r="R17" s="25"/>
      <c r="S17" s="25"/>
      <c r="T17" s="25"/>
    </row>
    <row r="18" spans="1:20" x14ac:dyDescent="0.2">
      <c r="A18" s="27" t="s">
        <v>98</v>
      </c>
      <c r="B18" s="27">
        <f>7/7</f>
        <v>1</v>
      </c>
      <c r="F18" s="27">
        <v>14</v>
      </c>
      <c r="G18" s="25">
        <v>1389</v>
      </c>
      <c r="H18" s="29">
        <v>793233</v>
      </c>
      <c r="I18" s="32"/>
      <c r="J18" s="29"/>
      <c r="K18" s="30">
        <f t="shared" si="0"/>
        <v>23796990</v>
      </c>
      <c r="L18" s="25"/>
      <c r="M18" s="25"/>
      <c r="N18" s="25"/>
      <c r="O18" s="25"/>
      <c r="P18" s="25"/>
      <c r="Q18" s="25"/>
      <c r="R18" s="25"/>
      <c r="S18" s="25"/>
      <c r="T18" s="25"/>
    </row>
    <row r="19" spans="1:20" x14ac:dyDescent="0.2">
      <c r="F19" s="27">
        <v>13</v>
      </c>
      <c r="G19" s="25">
        <v>1390</v>
      </c>
      <c r="H19" s="29">
        <v>778731</v>
      </c>
      <c r="I19" s="32"/>
      <c r="J19" s="29"/>
      <c r="K19" s="30">
        <f>H19*30</f>
        <v>23361930</v>
      </c>
      <c r="L19" s="25"/>
      <c r="M19" s="25"/>
      <c r="N19" s="25"/>
      <c r="O19" s="25"/>
      <c r="P19" s="25"/>
      <c r="Q19" s="25"/>
      <c r="R19" s="25"/>
      <c r="S19" s="25"/>
      <c r="T19" s="25"/>
    </row>
    <row r="20" spans="1:20" x14ac:dyDescent="0.2">
      <c r="B20" s="27" t="s">
        <v>106</v>
      </c>
      <c r="F20" s="27">
        <v>12</v>
      </c>
      <c r="G20" s="25">
        <v>1391</v>
      </c>
      <c r="H20" s="29">
        <v>761791</v>
      </c>
      <c r="I20" s="32"/>
      <c r="J20" s="29"/>
      <c r="K20" s="30">
        <f t="shared" si="0"/>
        <v>22853730</v>
      </c>
      <c r="L20" s="25"/>
      <c r="M20" s="25"/>
      <c r="N20" s="25"/>
      <c r="O20" s="25"/>
      <c r="P20" s="25"/>
      <c r="Q20" s="25"/>
      <c r="R20" s="25"/>
      <c r="S20" s="25"/>
      <c r="T20" s="25"/>
    </row>
    <row r="21" spans="1:20" x14ac:dyDescent="0.2">
      <c r="B21" s="27">
        <v>176</v>
      </c>
      <c r="F21" s="27">
        <v>11</v>
      </c>
      <c r="G21" s="25">
        <v>1392</v>
      </c>
      <c r="H21" s="29">
        <v>743302</v>
      </c>
      <c r="I21" s="32"/>
      <c r="J21" s="29"/>
      <c r="K21" s="30">
        <f t="shared" si="0"/>
        <v>22299060</v>
      </c>
      <c r="L21" s="25"/>
      <c r="M21" s="25"/>
      <c r="N21" s="25"/>
      <c r="O21" s="25"/>
      <c r="P21" s="25"/>
      <c r="Q21" s="25"/>
      <c r="R21" s="25"/>
      <c r="S21" s="25"/>
      <c r="T21" s="25"/>
    </row>
    <row r="22" spans="1:20" x14ac:dyDescent="0.2">
      <c r="B22" s="27">
        <v>192</v>
      </c>
      <c r="F22" s="27">
        <v>10</v>
      </c>
      <c r="G22" s="25">
        <v>1393</v>
      </c>
      <c r="H22" s="29">
        <v>715797</v>
      </c>
      <c r="I22" s="32"/>
      <c r="J22" s="29"/>
      <c r="K22" s="30">
        <f t="shared" si="0"/>
        <v>21473910</v>
      </c>
      <c r="L22" s="25"/>
      <c r="M22" s="25"/>
      <c r="N22" s="25"/>
      <c r="O22" s="25"/>
      <c r="P22" s="25"/>
      <c r="Q22" s="25"/>
      <c r="R22" s="25"/>
      <c r="S22" s="25"/>
      <c r="T22" s="25"/>
    </row>
    <row r="23" spans="1:20" x14ac:dyDescent="0.2">
      <c r="B23" s="27">
        <v>220</v>
      </c>
      <c r="F23" s="27">
        <v>9</v>
      </c>
      <c r="G23" s="25">
        <v>1394</v>
      </c>
      <c r="H23" s="29">
        <v>668783</v>
      </c>
      <c r="I23" s="32"/>
      <c r="J23" s="29"/>
      <c r="K23" s="30">
        <f t="shared" si="0"/>
        <v>20063490</v>
      </c>
      <c r="L23" s="25"/>
      <c r="M23" s="25"/>
      <c r="N23" s="25"/>
      <c r="O23" s="25"/>
      <c r="P23" s="25"/>
      <c r="Q23" s="25"/>
      <c r="R23" s="25"/>
      <c r="S23" s="25"/>
      <c r="T23" s="25"/>
    </row>
    <row r="24" spans="1:20" x14ac:dyDescent="0.2">
      <c r="F24" s="27">
        <v>8</v>
      </c>
      <c r="G24" s="25">
        <v>1395</v>
      </c>
      <c r="H24" s="29">
        <v>627545</v>
      </c>
      <c r="I24" s="32"/>
      <c r="J24" s="29"/>
      <c r="K24" s="30">
        <f t="shared" si="0"/>
        <v>18826350</v>
      </c>
      <c r="L24" s="25"/>
      <c r="M24" s="25"/>
      <c r="N24" s="25"/>
      <c r="O24" s="25"/>
      <c r="P24" s="25"/>
      <c r="Q24" s="25"/>
      <c r="R24" s="25"/>
      <c r="S24" s="25"/>
      <c r="T24" s="25"/>
    </row>
    <row r="25" spans="1:20" x14ac:dyDescent="0.2">
      <c r="F25" s="27">
        <v>7</v>
      </c>
      <c r="G25" s="25">
        <v>1396</v>
      </c>
      <c r="H25" s="29">
        <v>564940</v>
      </c>
      <c r="I25" s="32"/>
      <c r="J25" s="29"/>
      <c r="K25" s="30">
        <f t="shared" si="0"/>
        <v>16948200</v>
      </c>
      <c r="L25" s="25"/>
      <c r="M25" s="25"/>
      <c r="N25" s="25"/>
      <c r="O25" s="25"/>
      <c r="P25" s="25"/>
      <c r="Q25" s="25"/>
      <c r="R25" s="25"/>
      <c r="S25" s="25"/>
      <c r="T25" s="25"/>
    </row>
    <row r="26" spans="1:20" x14ac:dyDescent="0.2">
      <c r="F26" s="27">
        <v>6</v>
      </c>
      <c r="G26" s="25">
        <v>1397</v>
      </c>
      <c r="H26" s="29">
        <v>508235</v>
      </c>
      <c r="I26" s="32"/>
      <c r="J26" s="29"/>
      <c r="K26" s="30">
        <f t="shared" si="0"/>
        <v>15247050</v>
      </c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">
      <c r="F27" s="27">
        <v>5</v>
      </c>
      <c r="G27" s="25">
        <v>1398</v>
      </c>
      <c r="H27" s="29">
        <v>439361</v>
      </c>
      <c r="I27" s="32"/>
      <c r="J27" s="29"/>
      <c r="K27" s="30">
        <f t="shared" si="0"/>
        <v>13180830</v>
      </c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2">
      <c r="F28" s="27">
        <v>4</v>
      </c>
      <c r="G28" s="25">
        <v>1399</v>
      </c>
      <c r="H28" s="29">
        <v>353801</v>
      </c>
      <c r="I28" s="32"/>
      <c r="J28" s="29"/>
      <c r="K28" s="30">
        <f t="shared" si="0"/>
        <v>10614030</v>
      </c>
      <c r="L28" s="25"/>
      <c r="M28" s="25"/>
      <c r="N28" s="25"/>
      <c r="O28" s="25"/>
      <c r="P28" s="25"/>
      <c r="Q28" s="25"/>
      <c r="R28" s="25"/>
      <c r="S28" s="25"/>
      <c r="T28" s="25"/>
    </row>
    <row r="29" spans="1:20" x14ac:dyDescent="0.2">
      <c r="F29" s="27">
        <v>3</v>
      </c>
      <c r="G29" s="25">
        <v>1400</v>
      </c>
      <c r="H29" s="29">
        <v>258734</v>
      </c>
      <c r="I29" s="32"/>
      <c r="J29" s="29"/>
      <c r="K29" s="30">
        <f t="shared" si="0"/>
        <v>7762020</v>
      </c>
      <c r="L29" s="25"/>
      <c r="M29" s="25"/>
      <c r="N29" s="25"/>
      <c r="O29" s="29">
        <v>70000</v>
      </c>
      <c r="P29" s="25"/>
      <c r="Q29" s="25"/>
      <c r="R29" s="25"/>
      <c r="S29" s="25"/>
      <c r="T29" s="25"/>
    </row>
    <row r="30" spans="1:20" x14ac:dyDescent="0.2">
      <c r="F30" s="27">
        <v>2</v>
      </c>
      <c r="G30" s="25">
        <v>1401</v>
      </c>
      <c r="H30" s="29">
        <v>155400</v>
      </c>
      <c r="I30" s="32"/>
      <c r="J30" s="29"/>
      <c r="K30" s="30">
        <f t="shared" si="0"/>
        <v>4662000</v>
      </c>
      <c r="L30" s="25"/>
      <c r="M30" s="25"/>
      <c r="N30" s="25"/>
      <c r="O30" s="64">
        <v>1.22</v>
      </c>
      <c r="P30" s="25"/>
      <c r="Q30" s="25"/>
      <c r="R30" s="25"/>
      <c r="S30" s="25"/>
      <c r="T30" s="25"/>
    </row>
    <row r="31" spans="1:20" x14ac:dyDescent="0.2">
      <c r="F31" s="27">
        <v>1</v>
      </c>
      <c r="G31" s="25">
        <v>1402</v>
      </c>
      <c r="H31" s="29">
        <v>70000</v>
      </c>
      <c r="I31" s="32"/>
      <c r="J31" s="29"/>
      <c r="K31" s="30">
        <f t="shared" si="0"/>
        <v>2100000</v>
      </c>
      <c r="L31" s="30">
        <f>K31*I32</f>
        <v>2562000</v>
      </c>
      <c r="M31" s="30">
        <f>L31+K31</f>
        <v>4662000</v>
      </c>
      <c r="N31" s="25"/>
      <c r="O31" s="30">
        <f>O29*O30</f>
        <v>85400</v>
      </c>
      <c r="P31" s="25"/>
      <c r="Q31" s="25"/>
      <c r="R31" s="25"/>
      <c r="S31" s="25"/>
      <c r="T31" s="25"/>
    </row>
    <row r="32" spans="1:20" x14ac:dyDescent="0.2">
      <c r="F32" s="27">
        <v>0</v>
      </c>
      <c r="G32" s="25">
        <v>1403</v>
      </c>
      <c r="H32" s="29">
        <v>0</v>
      </c>
      <c r="I32" s="32">
        <v>1.22</v>
      </c>
      <c r="J32" s="29"/>
      <c r="K32" s="30">
        <f t="shared" si="0"/>
        <v>0</v>
      </c>
      <c r="L32" s="25"/>
      <c r="M32" s="25"/>
      <c r="N32" s="25"/>
      <c r="O32" s="30">
        <f>O31+H31</f>
        <v>155400</v>
      </c>
      <c r="P32" s="25"/>
      <c r="Q32" s="25"/>
      <c r="R32" s="25"/>
      <c r="S32" s="25"/>
      <c r="T32" s="25"/>
    </row>
    <row r="33" spans="7:20" x14ac:dyDescent="0.2">
      <c r="G33" s="25"/>
      <c r="H33" s="29"/>
      <c r="I33" s="32"/>
      <c r="J33" s="29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7:20" x14ac:dyDescent="0.2">
      <c r="G34" s="25"/>
      <c r="H34" s="29"/>
      <c r="I34" s="32"/>
      <c r="J34" s="29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7:20" x14ac:dyDescent="0.2">
      <c r="G35" s="25"/>
      <c r="H35" s="29"/>
      <c r="I35" s="32"/>
      <c r="J35" s="29"/>
      <c r="K35" s="25"/>
      <c r="L35" s="25"/>
      <c r="M35" s="25"/>
      <c r="N35" s="25"/>
      <c r="O35" s="25"/>
      <c r="P35" s="25"/>
      <c r="Q35" s="25"/>
      <c r="R35" s="25"/>
      <c r="S35" s="25"/>
      <c r="T35" s="2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5"/>
  <sheetViews>
    <sheetView rightToLeft="1" zoomScaleNormal="100" zoomScaleSheetLayoutView="100" workbookViewId="0">
      <selection activeCell="E11" sqref="E11"/>
    </sheetView>
  </sheetViews>
  <sheetFormatPr defaultColWidth="9" defaultRowHeight="14.25" customHeight="1" x14ac:dyDescent="0.2"/>
  <cols>
    <col min="1" max="1" width="1.625" style="2" customWidth="1"/>
    <col min="2" max="2" width="5" style="2" customWidth="1"/>
    <col min="3" max="3" width="16.625" style="1" bestFit="1" customWidth="1"/>
    <col min="4" max="4" width="6.875" style="1" customWidth="1"/>
    <col min="5" max="5" width="14.75" style="4" customWidth="1"/>
    <col min="6" max="6" width="10.375" style="4" bestFit="1" customWidth="1"/>
    <col min="7" max="7" width="10.625" style="4" bestFit="1" customWidth="1"/>
    <col min="8" max="8" width="14" style="4" bestFit="1" customWidth="1"/>
    <col min="9" max="9" width="10.75" style="4" bestFit="1" customWidth="1"/>
    <col min="10" max="10" width="14" style="4" bestFit="1" customWidth="1"/>
    <col min="11" max="11" width="10.125" style="4" bestFit="1" customWidth="1"/>
    <col min="12" max="12" width="14.375" style="4" customWidth="1"/>
    <col min="13" max="21" width="9" style="2" customWidth="1"/>
    <col min="22" max="16384" width="9" style="2"/>
  </cols>
  <sheetData>
    <row r="1" spans="2:12" ht="36" customHeight="1" x14ac:dyDescent="0.2">
      <c r="B1" s="88" t="s">
        <v>54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2" ht="36" customHeight="1" x14ac:dyDescent="0.2">
      <c r="B2" s="88" t="s">
        <v>53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36" customHeight="1" x14ac:dyDescent="0.2">
      <c r="B3" s="88" t="s">
        <v>38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2" ht="24" customHeight="1" x14ac:dyDescent="0.2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2:12" ht="43.5" customHeight="1" x14ac:dyDescent="0.2">
      <c r="B5" s="10" t="s">
        <v>0</v>
      </c>
      <c r="C5" s="10" t="s">
        <v>1</v>
      </c>
      <c r="D5" s="11" t="s">
        <v>29</v>
      </c>
      <c r="E5" s="12" t="s">
        <v>39</v>
      </c>
      <c r="F5" s="12" t="s">
        <v>40</v>
      </c>
      <c r="G5" s="12" t="s">
        <v>44</v>
      </c>
      <c r="H5" s="12" t="s">
        <v>55</v>
      </c>
      <c r="I5" s="12" t="s">
        <v>45</v>
      </c>
      <c r="J5" s="12" t="s">
        <v>51</v>
      </c>
      <c r="K5" s="12" t="s">
        <v>43</v>
      </c>
      <c r="L5" s="12" t="s">
        <v>52</v>
      </c>
    </row>
    <row r="6" spans="2:12" ht="39.75" customHeight="1" x14ac:dyDescent="0.2">
      <c r="B6" s="13">
        <v>1</v>
      </c>
      <c r="C6" s="13" t="s">
        <v>46</v>
      </c>
      <c r="D6" s="9">
        <v>101</v>
      </c>
      <c r="E6" s="3">
        <v>5000000</v>
      </c>
      <c r="F6" s="3" t="s">
        <v>42</v>
      </c>
      <c r="G6" s="7">
        <f t="shared" ref="G6:G10" si="0">IF(F6="سایر سطوح",121%,127%)</f>
        <v>1.21</v>
      </c>
      <c r="H6" s="8">
        <f>E6*G6</f>
        <v>6050000</v>
      </c>
      <c r="I6" s="8">
        <f>IF(F6="سایر سطوح",(83596),0)</f>
        <v>83596</v>
      </c>
      <c r="J6" s="8">
        <f>H6+I6</f>
        <v>6133596</v>
      </c>
      <c r="K6" s="3">
        <v>70000</v>
      </c>
      <c r="L6" s="8">
        <f>J6+K6</f>
        <v>6203596</v>
      </c>
    </row>
    <row r="7" spans="2:12" ht="39.75" customHeight="1" x14ac:dyDescent="0.2">
      <c r="B7" s="13">
        <v>2</v>
      </c>
      <c r="C7" s="13" t="s">
        <v>47</v>
      </c>
      <c r="D7" s="9">
        <v>102</v>
      </c>
      <c r="E7" s="3">
        <v>1393250</v>
      </c>
      <c r="F7" s="3" t="s">
        <v>41</v>
      </c>
      <c r="G7" s="7">
        <f t="shared" si="0"/>
        <v>1.27</v>
      </c>
      <c r="H7" s="8">
        <f t="shared" ref="H7:H10" si="1">E7*G7</f>
        <v>1769427.5</v>
      </c>
      <c r="I7" s="8">
        <f t="shared" ref="I7:I10" si="2">IF(F7="سایر سطوح",(83596),0)</f>
        <v>0</v>
      </c>
      <c r="J7" s="8">
        <f t="shared" ref="J7:J10" si="3">H7+I7</f>
        <v>1769427.5</v>
      </c>
      <c r="K7" s="3">
        <v>70000</v>
      </c>
      <c r="L7" s="8">
        <f t="shared" ref="L7:L10" si="4">J7+K7</f>
        <v>1839427.5</v>
      </c>
    </row>
    <row r="8" spans="2:12" ht="39.75" customHeight="1" x14ac:dyDescent="0.2">
      <c r="B8" s="13">
        <v>3</v>
      </c>
      <c r="C8" s="13" t="s">
        <v>48</v>
      </c>
      <c r="D8" s="9">
        <v>103</v>
      </c>
      <c r="E8" s="3">
        <v>1393250</v>
      </c>
      <c r="F8" s="3" t="s">
        <v>41</v>
      </c>
      <c r="G8" s="7">
        <f t="shared" si="0"/>
        <v>1.27</v>
      </c>
      <c r="H8" s="8">
        <f t="shared" si="1"/>
        <v>1769427.5</v>
      </c>
      <c r="I8" s="8">
        <f t="shared" si="2"/>
        <v>0</v>
      </c>
      <c r="J8" s="8">
        <f t="shared" si="3"/>
        <v>1769427.5</v>
      </c>
      <c r="K8" s="3">
        <v>0</v>
      </c>
      <c r="L8" s="8">
        <f t="shared" si="4"/>
        <v>1769427.5</v>
      </c>
    </row>
    <row r="9" spans="2:12" ht="39.75" customHeight="1" x14ac:dyDescent="0.2">
      <c r="B9" s="13">
        <v>4</v>
      </c>
      <c r="C9" s="13" t="s">
        <v>49</v>
      </c>
      <c r="D9" s="9">
        <v>104</v>
      </c>
      <c r="E9" s="3">
        <v>1393250</v>
      </c>
      <c r="F9" s="3" t="s">
        <v>41</v>
      </c>
      <c r="G9" s="7">
        <f t="shared" si="0"/>
        <v>1.27</v>
      </c>
      <c r="H9" s="8">
        <f t="shared" si="1"/>
        <v>1769427.5</v>
      </c>
      <c r="I9" s="8">
        <f t="shared" si="2"/>
        <v>0</v>
      </c>
      <c r="J9" s="8">
        <f t="shared" si="3"/>
        <v>1769427.5</v>
      </c>
      <c r="K9" s="3">
        <v>0</v>
      </c>
      <c r="L9" s="8">
        <f t="shared" si="4"/>
        <v>1769427.5</v>
      </c>
    </row>
    <row r="10" spans="2:12" ht="39.75" customHeight="1" x14ac:dyDescent="0.2">
      <c r="B10" s="13">
        <v>5</v>
      </c>
      <c r="C10" s="13" t="s">
        <v>50</v>
      </c>
      <c r="D10" s="9">
        <v>105</v>
      </c>
      <c r="E10" s="3">
        <v>6000000</v>
      </c>
      <c r="F10" s="3" t="s">
        <v>42</v>
      </c>
      <c r="G10" s="7">
        <f t="shared" si="0"/>
        <v>1.21</v>
      </c>
      <c r="H10" s="8">
        <f t="shared" si="1"/>
        <v>7260000</v>
      </c>
      <c r="I10" s="8">
        <f t="shared" si="2"/>
        <v>83596</v>
      </c>
      <c r="J10" s="8">
        <f t="shared" si="3"/>
        <v>7343596</v>
      </c>
      <c r="K10" s="3">
        <v>0</v>
      </c>
      <c r="L10" s="8">
        <f t="shared" si="4"/>
        <v>7343596</v>
      </c>
    </row>
    <row r="11" spans="2:12" ht="28.5" customHeight="1" x14ac:dyDescent="0.2">
      <c r="B11" s="14" t="s">
        <v>10</v>
      </c>
      <c r="C11" s="15"/>
      <c r="D11" s="15"/>
      <c r="E11" s="15">
        <f>SUM(E6:E10)</f>
        <v>15179750</v>
      </c>
      <c r="F11" s="15">
        <f t="shared" ref="F11" si="5">SUM(F6:F10)</f>
        <v>0</v>
      </c>
      <c r="G11" s="15"/>
      <c r="H11" s="15">
        <f>SUM(H6:H10)</f>
        <v>18618282.5</v>
      </c>
      <c r="I11" s="15">
        <f>SUM(I6:I10)</f>
        <v>167192</v>
      </c>
      <c r="J11" s="15">
        <f>SUM(J6:J10)</f>
        <v>18785474.5</v>
      </c>
      <c r="K11" s="15">
        <f>SUM(K6:K10)</f>
        <v>140000</v>
      </c>
      <c r="L11" s="15">
        <f>SUM(L6:L10)</f>
        <v>18925474.5</v>
      </c>
    </row>
    <row r="12" spans="2:12" ht="28.5" customHeight="1" x14ac:dyDescent="0.2">
      <c r="E12" s="1"/>
      <c r="F12" s="1"/>
      <c r="G12" s="1"/>
      <c r="H12" s="1"/>
      <c r="I12" s="1"/>
      <c r="J12" s="1"/>
      <c r="K12" s="1"/>
      <c r="L12" s="1"/>
    </row>
    <row r="13" spans="2:12" ht="28.5" customHeight="1" x14ac:dyDescent="0.2">
      <c r="C13" s="5"/>
      <c r="E13" s="1"/>
      <c r="F13" s="1"/>
      <c r="G13" s="1"/>
      <c r="H13" s="1"/>
      <c r="I13" s="1"/>
      <c r="J13" s="1"/>
      <c r="K13" s="1"/>
      <c r="L13" s="1"/>
    </row>
    <row r="14" spans="2:12" ht="28.5" customHeight="1" x14ac:dyDescent="0.2">
      <c r="C14" s="5"/>
      <c r="E14" s="1"/>
      <c r="F14" s="1"/>
      <c r="G14" s="1"/>
      <c r="H14" s="1"/>
      <c r="I14" s="1"/>
      <c r="J14" s="1"/>
      <c r="K14" s="1"/>
      <c r="L14" s="1"/>
    </row>
    <row r="15" spans="2:12" ht="28.5" customHeight="1" x14ac:dyDescent="0.2">
      <c r="C15" s="5"/>
    </row>
  </sheetData>
  <sheetProtection algorithmName="SHA-512" hashValue="AJ4P8jW3EZKSUuXjkum8o1iJzp1PY/6cuaF3F+b/CooBHORvKsXnV2ptR7beLZVUHh81TRbp1WpFEe7Y2VdPYQ==" saltValue="7IK0k9Tx+5ycHgbS7x3LMg==" spinCount="100000" sheet="1" objects="1" scenarios="1"/>
  <mergeCells count="4">
    <mergeCell ref="B3:L3"/>
    <mergeCell ref="B4:L4"/>
    <mergeCell ref="B2:L2"/>
    <mergeCell ref="B1:L1"/>
  </mergeCells>
  <pageMargins left="0.22" right="0.21" top="0.62992125984251968" bottom="0.19685039370078741" header="0.94488188976377963" footer="0.51181102362204722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'منبع '!$D$2:$D$3</xm:f>
          </x14:formula1>
          <xm:sqref>F6:F10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16"/>
  <sheetViews>
    <sheetView rightToLeft="1" zoomScaleNormal="100" zoomScaleSheetLayoutView="100" workbookViewId="0">
      <selection activeCell="M6" sqref="M6"/>
    </sheetView>
  </sheetViews>
  <sheetFormatPr defaultColWidth="9" defaultRowHeight="14.25" customHeight="1" x14ac:dyDescent="0.2"/>
  <cols>
    <col min="1" max="1" width="1.625" style="2" customWidth="1"/>
    <col min="2" max="2" width="5" style="2" customWidth="1"/>
    <col min="3" max="3" width="16.625" style="1" bestFit="1" customWidth="1"/>
    <col min="4" max="4" width="13.875" style="4" customWidth="1"/>
    <col min="5" max="5" width="10.625" style="4" bestFit="1" customWidth="1"/>
    <col min="6" max="6" width="13.625" style="4" bestFit="1" customWidth="1"/>
    <col min="7" max="8" width="11.875" style="4" customWidth="1"/>
    <col min="9" max="9" width="10.375" style="4" bestFit="1" customWidth="1"/>
    <col min="10" max="10" width="10.625" style="4" bestFit="1" customWidth="1"/>
    <col min="11" max="11" width="14" style="4" bestFit="1" customWidth="1"/>
    <col min="12" max="12" width="10.75" style="4" bestFit="1" customWidth="1"/>
    <col min="13" max="13" width="14" style="4" bestFit="1" customWidth="1"/>
    <col min="14" max="14" width="14.5" style="4" bestFit="1" customWidth="1"/>
    <col min="15" max="15" width="10.25" style="4" customWidth="1"/>
    <col min="16" max="16" width="10.625" style="4" customWidth="1"/>
    <col min="17" max="17" width="12" style="4" bestFit="1" customWidth="1"/>
    <col min="18" max="18" width="14.375" style="4" customWidth="1"/>
    <col min="19" max="25" width="9" style="2" customWidth="1"/>
    <col min="26" max="16384" width="9" style="2"/>
  </cols>
  <sheetData>
    <row r="1" spans="2:18" ht="24" customHeight="1" x14ac:dyDescent="0.2">
      <c r="B1" s="88" t="str">
        <f>'راهنمای فایل'!O3</f>
        <v>موسسه حسابدانان تراز آفرین ایرانیان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2:18" ht="24" customHeight="1" x14ac:dyDescent="0.2">
      <c r="B2" s="88" t="s">
        <v>56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18" ht="24" customHeight="1" x14ac:dyDescent="0.2">
      <c r="B3" s="88" t="s">
        <v>66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2:18" ht="9.75" customHeight="1" x14ac:dyDescent="0.2">
      <c r="B4" s="60"/>
      <c r="C4" s="60"/>
      <c r="D4" s="60"/>
      <c r="E4" s="60"/>
      <c r="F4" s="60"/>
      <c r="G4" s="2"/>
      <c r="H4" s="2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2:18" ht="57.75" customHeight="1" x14ac:dyDescent="0.2">
      <c r="B5" s="37" t="s">
        <v>0</v>
      </c>
      <c r="C5" s="37" t="s">
        <v>1</v>
      </c>
      <c r="D5" s="34" t="s">
        <v>64</v>
      </c>
      <c r="E5" s="76" t="s">
        <v>27</v>
      </c>
      <c r="F5" s="34" t="s">
        <v>65</v>
      </c>
      <c r="G5" s="34" t="s">
        <v>123</v>
      </c>
      <c r="H5" s="34" t="s">
        <v>124</v>
      </c>
      <c r="I5" s="34" t="s">
        <v>40</v>
      </c>
      <c r="J5" s="34" t="s">
        <v>44</v>
      </c>
      <c r="K5" s="34" t="s">
        <v>55</v>
      </c>
      <c r="L5" s="34" t="s">
        <v>45</v>
      </c>
      <c r="M5" s="34" t="s">
        <v>88</v>
      </c>
      <c r="N5" s="34" t="s">
        <v>89</v>
      </c>
      <c r="O5" s="34" t="s">
        <v>116</v>
      </c>
      <c r="P5" s="34" t="s">
        <v>80</v>
      </c>
      <c r="Q5" s="34" t="s">
        <v>105</v>
      </c>
      <c r="R5" s="34" t="s">
        <v>57</v>
      </c>
    </row>
    <row r="6" spans="2:18" ht="33.75" customHeight="1" x14ac:dyDescent="0.2">
      <c r="B6" s="38">
        <v>1</v>
      </c>
      <c r="C6" s="38" t="s">
        <v>59</v>
      </c>
      <c r="D6" s="77">
        <v>8000000</v>
      </c>
      <c r="E6" s="8">
        <f>VLOOKUP($E$5,'منبع '!$A$2:$B$13,2,0)</f>
        <v>30</v>
      </c>
      <c r="F6" s="8">
        <f>D6*E6</f>
        <v>240000000</v>
      </c>
      <c r="G6" s="77">
        <v>600000</v>
      </c>
      <c r="H6" s="8">
        <f>G6*E6</f>
        <v>18000000</v>
      </c>
      <c r="I6" s="77" t="s">
        <v>42</v>
      </c>
      <c r="J6" s="7">
        <f>IF(I6="سایر سطوح",122%,1.35000011303088)</f>
        <v>1.22</v>
      </c>
      <c r="K6" s="8">
        <f>(D6+G6)*J6</f>
        <v>10492000</v>
      </c>
      <c r="L6" s="8">
        <f>IF(I6="سایر سطوح",230026,0)</f>
        <v>230026</v>
      </c>
      <c r="M6" s="84">
        <f>K6+L6</f>
        <v>10722026</v>
      </c>
      <c r="N6" s="8">
        <f t="shared" ref="N6:N11" si="0">M6*E6</f>
        <v>321660780</v>
      </c>
      <c r="O6" s="78">
        <v>10</v>
      </c>
      <c r="P6" s="84">
        <f>VLOOKUP(O6,'منبع '!F:H,3,0)</f>
        <v>715797</v>
      </c>
      <c r="Q6" s="8">
        <f t="shared" ref="Q6:Q11" si="1">P6*E6</f>
        <v>21473910</v>
      </c>
      <c r="R6" s="8">
        <f>N6+Q6</f>
        <v>343134690</v>
      </c>
    </row>
    <row r="7" spans="2:18" ht="33.75" customHeight="1" x14ac:dyDescent="0.2">
      <c r="B7" s="38">
        <v>2</v>
      </c>
      <c r="C7" s="38" t="s">
        <v>60</v>
      </c>
      <c r="D7" s="77">
        <v>3000000</v>
      </c>
      <c r="E7" s="8">
        <f>VLOOKUP($E$5,'منبع '!$A$2:$B$13,2,0)</f>
        <v>30</v>
      </c>
      <c r="F7" s="8">
        <f t="shared" ref="F7:F8" si="2">D7*E7</f>
        <v>90000000</v>
      </c>
      <c r="G7" s="77">
        <v>0</v>
      </c>
      <c r="H7" s="8">
        <f t="shared" ref="H7:H10" si="3">G7*E7</f>
        <v>0</v>
      </c>
      <c r="I7" s="77" t="s">
        <v>42</v>
      </c>
      <c r="J7" s="7">
        <f t="shared" ref="J7:J9" si="4">IF(I7="سایر سطوح",122%,1.35000011303088)</f>
        <v>1.22</v>
      </c>
      <c r="K7" s="8">
        <f t="shared" ref="K7:K10" si="5">(D7+G7)*J7</f>
        <v>3660000</v>
      </c>
      <c r="L7" s="8">
        <f t="shared" ref="L7:L10" si="6">IF(I7="سایر سطوح",230026,0)</f>
        <v>230026</v>
      </c>
      <c r="M7" s="84">
        <f t="shared" ref="M7:M9" si="7">K7+L7</f>
        <v>3890026</v>
      </c>
      <c r="N7" s="8">
        <f t="shared" si="0"/>
        <v>116700780</v>
      </c>
      <c r="O7" s="78">
        <v>2</v>
      </c>
      <c r="P7" s="84">
        <f>VLOOKUP(O7,'منبع '!F:H,3,0)</f>
        <v>155400</v>
      </c>
      <c r="Q7" s="8">
        <f t="shared" si="1"/>
        <v>4662000</v>
      </c>
      <c r="R7" s="8">
        <f t="shared" ref="R7:R10" si="8">N7+Q7</f>
        <v>121362780</v>
      </c>
    </row>
    <row r="8" spans="2:18" ht="33.75" customHeight="1" x14ac:dyDescent="0.2">
      <c r="B8" s="38">
        <v>3</v>
      </c>
      <c r="C8" s="38" t="s">
        <v>61</v>
      </c>
      <c r="D8" s="77">
        <v>4000000</v>
      </c>
      <c r="E8" s="8">
        <f>VLOOKUP($E$5,'منبع '!$A$2:$B$13,2,0)</f>
        <v>30</v>
      </c>
      <c r="F8" s="8">
        <f t="shared" si="2"/>
        <v>120000000</v>
      </c>
      <c r="G8" s="77">
        <v>190000</v>
      </c>
      <c r="H8" s="8">
        <f t="shared" si="3"/>
        <v>5700000</v>
      </c>
      <c r="I8" s="77" t="s">
        <v>42</v>
      </c>
      <c r="J8" s="7">
        <f t="shared" si="4"/>
        <v>1.22</v>
      </c>
      <c r="K8" s="8">
        <f>(D8+G8)*J8</f>
        <v>5111800</v>
      </c>
      <c r="L8" s="8">
        <f t="shared" si="6"/>
        <v>230026</v>
      </c>
      <c r="M8" s="84">
        <f t="shared" si="7"/>
        <v>5341826</v>
      </c>
      <c r="N8" s="8">
        <f t="shared" si="0"/>
        <v>160254780</v>
      </c>
      <c r="O8" s="78">
        <v>3</v>
      </c>
      <c r="P8" s="84">
        <f>VLOOKUP(O8,'منبع '!F:H,3,0)</f>
        <v>258734</v>
      </c>
      <c r="Q8" s="8">
        <f t="shared" si="1"/>
        <v>7762020</v>
      </c>
      <c r="R8" s="8">
        <f t="shared" si="8"/>
        <v>168016800</v>
      </c>
    </row>
    <row r="9" spans="2:18" ht="33.75" customHeight="1" x14ac:dyDescent="0.2">
      <c r="B9" s="38">
        <v>4</v>
      </c>
      <c r="C9" s="38" t="s">
        <v>62</v>
      </c>
      <c r="D9" s="77">
        <v>1769428</v>
      </c>
      <c r="E9" s="8">
        <f>VLOOKUP($E$5,'منبع '!$A$2:$B$13,2,0)</f>
        <v>30</v>
      </c>
      <c r="F9" s="8">
        <f>D9*E9</f>
        <v>53082840</v>
      </c>
      <c r="G9" s="77"/>
      <c r="H9" s="8">
        <f t="shared" si="3"/>
        <v>0</v>
      </c>
      <c r="I9" s="77" t="s">
        <v>41</v>
      </c>
      <c r="J9" s="7">
        <f t="shared" si="4"/>
        <v>1.3500001130308801</v>
      </c>
      <c r="K9" s="8">
        <f t="shared" si="5"/>
        <v>2388728.0000000042</v>
      </c>
      <c r="L9" s="8">
        <f t="shared" si="6"/>
        <v>0</v>
      </c>
      <c r="M9" s="84">
        <f t="shared" si="7"/>
        <v>2388728.0000000042</v>
      </c>
      <c r="N9" s="8">
        <f t="shared" si="0"/>
        <v>71661840.000000119</v>
      </c>
      <c r="O9" s="78">
        <v>0</v>
      </c>
      <c r="P9" s="84">
        <f>VLOOKUP(O9,'منبع '!F:H,3,0)</f>
        <v>0</v>
      </c>
      <c r="Q9" s="8">
        <f t="shared" si="1"/>
        <v>0</v>
      </c>
      <c r="R9" s="8">
        <f t="shared" si="8"/>
        <v>71661840.000000119</v>
      </c>
    </row>
    <row r="10" spans="2:18" ht="33.75" customHeight="1" x14ac:dyDescent="0.2">
      <c r="B10" s="38">
        <v>5</v>
      </c>
      <c r="C10" s="38" t="s">
        <v>63</v>
      </c>
      <c r="D10" s="77">
        <v>1769428</v>
      </c>
      <c r="E10" s="8">
        <f>VLOOKUP($E$5,'منبع '!$A$2:$B$13,2,0)</f>
        <v>30</v>
      </c>
      <c r="F10" s="8">
        <f t="shared" ref="F10" si="9">D10*E10</f>
        <v>53082840</v>
      </c>
      <c r="G10" s="77"/>
      <c r="H10" s="8">
        <f t="shared" si="3"/>
        <v>0</v>
      </c>
      <c r="I10" s="77" t="s">
        <v>41</v>
      </c>
      <c r="J10" s="7">
        <f>IF(I10="سایر سطوح",122%,1.35000011303088)</f>
        <v>1.3500001130308801</v>
      </c>
      <c r="K10" s="8">
        <f t="shared" si="5"/>
        <v>2388728.0000000042</v>
      </c>
      <c r="L10" s="8">
        <f t="shared" si="6"/>
        <v>0</v>
      </c>
      <c r="M10" s="84">
        <f t="shared" ref="M10" si="10">K10+L10</f>
        <v>2388728.0000000042</v>
      </c>
      <c r="N10" s="8">
        <f t="shared" si="0"/>
        <v>71661840.000000119</v>
      </c>
      <c r="O10" s="78">
        <v>0</v>
      </c>
      <c r="P10" s="84">
        <f>VLOOKUP(O10,'منبع '!F:H,3,0)</f>
        <v>0</v>
      </c>
      <c r="Q10" s="8">
        <f t="shared" si="1"/>
        <v>0</v>
      </c>
      <c r="R10" s="8">
        <f t="shared" si="8"/>
        <v>71661840.000000119</v>
      </c>
    </row>
    <row r="11" spans="2:18" ht="33.75" customHeight="1" x14ac:dyDescent="0.2">
      <c r="B11" s="38">
        <v>6</v>
      </c>
      <c r="C11" s="38" t="s">
        <v>127</v>
      </c>
      <c r="D11" s="77">
        <v>1769428</v>
      </c>
      <c r="E11" s="8">
        <f>VLOOKUP($E$5,'منبع '!$A$2:$B$13,2,0)</f>
        <v>30</v>
      </c>
      <c r="F11" s="8">
        <f t="shared" ref="F11" si="11">D11*E11</f>
        <v>53082840</v>
      </c>
      <c r="G11" s="77"/>
      <c r="H11" s="8">
        <f t="shared" ref="H11" si="12">G11*E11</f>
        <v>0</v>
      </c>
      <c r="I11" s="77" t="s">
        <v>41</v>
      </c>
      <c r="J11" s="7">
        <f>IF(I11="سایر سطوح",122%,1.35000011303088)</f>
        <v>1.3500001130308801</v>
      </c>
      <c r="K11" s="8">
        <f t="shared" ref="K11" si="13">(D11+G11)*J11</f>
        <v>2388728.0000000042</v>
      </c>
      <c r="L11" s="8">
        <f t="shared" ref="L11" si="14">IF(I11="سایر سطوح",230026,0)</f>
        <v>0</v>
      </c>
      <c r="M11" s="84">
        <f t="shared" ref="M11" si="15">K11+L11</f>
        <v>2388728.0000000042</v>
      </c>
      <c r="N11" s="8">
        <f t="shared" si="0"/>
        <v>71661840.000000119</v>
      </c>
      <c r="O11" s="78">
        <v>0</v>
      </c>
      <c r="P11" s="84">
        <f>VLOOKUP(O11,'منبع '!F:H,3,0)</f>
        <v>0</v>
      </c>
      <c r="Q11" s="8">
        <f t="shared" si="1"/>
        <v>0</v>
      </c>
      <c r="R11" s="8">
        <f t="shared" ref="R11" si="16">N11+Q11</f>
        <v>71661840.000000119</v>
      </c>
    </row>
    <row r="12" spans="2:18" ht="28.5" customHeight="1" x14ac:dyDescent="0.2">
      <c r="B12" s="35" t="s">
        <v>10</v>
      </c>
      <c r="C12" s="36"/>
      <c r="D12" s="36">
        <f>SUM(D6:D11)</f>
        <v>20308284</v>
      </c>
      <c r="E12" s="36">
        <f t="shared" ref="E12:R12" si="17">SUM(E6:E11)</f>
        <v>180</v>
      </c>
      <c r="F12" s="36">
        <f t="shared" si="17"/>
        <v>609248520</v>
      </c>
      <c r="G12" s="36">
        <f t="shared" si="17"/>
        <v>790000</v>
      </c>
      <c r="H12" s="36">
        <f t="shared" si="17"/>
        <v>23700000</v>
      </c>
      <c r="I12" s="36">
        <f t="shared" si="17"/>
        <v>0</v>
      </c>
      <c r="J12" s="36">
        <f t="shared" si="17"/>
        <v>7.710000339092641</v>
      </c>
      <c r="K12" s="36">
        <f t="shared" si="17"/>
        <v>26429984.000000011</v>
      </c>
      <c r="L12" s="36">
        <f t="shared" si="17"/>
        <v>690078</v>
      </c>
      <c r="M12" s="36">
        <f t="shared" si="17"/>
        <v>27120062.000000011</v>
      </c>
      <c r="N12" s="36">
        <f t="shared" si="17"/>
        <v>813601860.00000036</v>
      </c>
      <c r="O12" s="36">
        <f t="shared" si="17"/>
        <v>15</v>
      </c>
      <c r="P12" s="36">
        <f t="shared" si="17"/>
        <v>1129931</v>
      </c>
      <c r="Q12" s="36">
        <f t="shared" si="17"/>
        <v>33897930</v>
      </c>
      <c r="R12" s="36">
        <f t="shared" si="17"/>
        <v>847499790.00000036</v>
      </c>
    </row>
    <row r="13" spans="2:18" ht="28.5" customHeight="1" x14ac:dyDescent="0.2"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28.5" customHeight="1" x14ac:dyDescent="0.2"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28.5" customHeight="1" x14ac:dyDescent="0.2"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28.5" customHeight="1" x14ac:dyDescent="0.2">
      <c r="C16" s="5"/>
    </row>
  </sheetData>
  <sheetProtection algorithmName="SHA-512" hashValue="Rc2KLhWUbj9+4l9qbFbQJCFzHivBHOXg6JidmRu/ifANO2ZGUC4zaY1p07oTMfmA+Yu+jxpj60+rE4ffM7CBNg==" saltValue="IofcRfV26Als4LRJREaduQ==" spinCount="100000" sheet="1" objects="1" scenarios="1"/>
  <dataConsolidate/>
  <mergeCells count="3">
    <mergeCell ref="B1:R1"/>
    <mergeCell ref="B2:R2"/>
    <mergeCell ref="B3:R3"/>
  </mergeCells>
  <phoneticPr fontId="23" type="noConversion"/>
  <pageMargins left="0.22" right="0.21" top="0.62992125984251968" bottom="0.19685039370078741" header="0.94488188976377963" footer="0.51181102362204722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'منبع '!$A$2:$A$13</xm:f>
          </x14:formula1>
          <xm:sqref>E5</xm:sqref>
        </x14:dataValidation>
        <x14:dataValidation type="list" allowBlank="1" showInputMessage="1" showErrorMessage="1" xr:uid="{00000000-0002-0000-0200-000000000000}">
          <x14:formula1>
            <xm:f>'منبع '!$D$2:$D$3</xm:f>
          </x14:formula1>
          <xm:sqref>I6:I11</xm:sqref>
        </x14:dataValidation>
        <x14:dataValidation type="list" allowBlank="1" showInputMessage="1" showErrorMessage="1" xr:uid="{1CB0DC80-72FF-44C4-A9C7-21765E844A66}">
          <x14:formula1>
            <xm:f>'منبع '!$F$2:$F$32</xm:f>
          </x14:formula1>
          <xm:sqref>O6:O11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107"/>
  <sheetViews>
    <sheetView rightToLeft="1" tabSelected="1" zoomScale="70" zoomScaleNormal="70" zoomScaleSheetLayoutView="100" workbookViewId="0">
      <selection activeCell="F12" sqref="F12"/>
    </sheetView>
  </sheetViews>
  <sheetFormatPr defaultColWidth="9" defaultRowHeight="14.25" customHeight="1" x14ac:dyDescent="0.2"/>
  <cols>
    <col min="1" max="1" width="1.625" style="2" customWidth="1"/>
    <col min="2" max="2" width="5.25" style="2" customWidth="1"/>
    <col min="3" max="3" width="19.125" style="1" bestFit="1" customWidth="1"/>
    <col min="4" max="4" width="13.5" style="1" bestFit="1" customWidth="1"/>
    <col min="5" max="5" width="9.625" style="4" bestFit="1" customWidth="1"/>
    <col min="6" max="6" width="8.75" style="4" customWidth="1"/>
    <col min="7" max="7" width="13" style="4" customWidth="1"/>
    <col min="8" max="8" width="14.125" style="4" bestFit="1" customWidth="1"/>
    <col min="9" max="9" width="14.375" style="4" bestFit="1" customWidth="1"/>
    <col min="10" max="10" width="11.75" style="4" bestFit="1" customWidth="1"/>
    <col min="11" max="11" width="7.75" style="4" customWidth="1"/>
    <col min="12" max="12" width="13.75" style="4" bestFit="1" customWidth="1"/>
    <col min="13" max="13" width="5.375" style="4" customWidth="1"/>
    <col min="14" max="14" width="11.125" style="4" bestFit="1" customWidth="1"/>
    <col min="15" max="15" width="13.25" style="4" bestFit="1" customWidth="1"/>
    <col min="16" max="16" width="4.625" style="4" customWidth="1"/>
    <col min="17" max="17" width="0.75" style="4" customWidth="1"/>
    <col min="18" max="18" width="4.625" style="4" customWidth="1"/>
    <col min="19" max="19" width="11.5" style="4" bestFit="1" customWidth="1"/>
    <col min="20" max="20" width="4.625" style="4" customWidth="1"/>
    <col min="21" max="21" width="0.75" style="4" customWidth="1"/>
    <col min="22" max="22" width="4.625" style="4" customWidth="1"/>
    <col min="23" max="23" width="12.375" style="4" bestFit="1" customWidth="1"/>
    <col min="24" max="24" width="4.625" style="4" customWidth="1"/>
    <col min="25" max="25" width="0.75" style="4" customWidth="1"/>
    <col min="26" max="26" width="4.625" style="4" customWidth="1"/>
    <col min="27" max="27" width="11.375" style="4" bestFit="1" customWidth="1"/>
    <col min="28" max="28" width="4.625" style="4" customWidth="1"/>
    <col min="29" max="29" width="11.375" style="4" bestFit="1" customWidth="1"/>
    <col min="30" max="31" width="10.125" style="4" customWidth="1"/>
    <col min="32" max="32" width="9.25" style="4" bestFit="1" customWidth="1"/>
    <col min="33" max="33" width="13.875" style="4" bestFit="1" customWidth="1"/>
    <col min="34" max="34" width="13.5" style="4" bestFit="1" customWidth="1"/>
    <col min="35" max="35" width="11.25" style="4" bestFit="1" customWidth="1"/>
    <col min="36" max="36" width="13.5" style="4" bestFit="1" customWidth="1"/>
    <col min="37" max="37" width="11.5" style="4" bestFit="1" customWidth="1"/>
    <col min="38" max="38" width="11.875" style="4" bestFit="1" customWidth="1"/>
    <col min="39" max="40" width="12.5" style="2" bestFit="1" customWidth="1"/>
    <col min="41" max="41" width="12.875" style="4" bestFit="1" customWidth="1"/>
    <col min="42" max="43" width="12.25" style="2" bestFit="1" customWidth="1"/>
    <col min="44" max="44" width="14.25" style="2" bestFit="1" customWidth="1"/>
    <col min="45" max="45" width="9.875" style="2" customWidth="1"/>
    <col min="46" max="46" width="12.25" style="2" customWidth="1"/>
    <col min="47" max="47" width="12.125" style="2" bestFit="1" customWidth="1"/>
    <col min="48" max="48" width="5.125" style="2" bestFit="1" customWidth="1"/>
    <col min="49" max="50" width="12.125" style="2" bestFit="1" customWidth="1"/>
    <col min="51" max="51" width="4.375" style="2" customWidth="1"/>
    <col min="52" max="53" width="13.25" style="2" customWidth="1"/>
    <col min="54" max="54" width="5.75" style="2" customWidth="1"/>
    <col min="55" max="56" width="12.25" style="2" customWidth="1"/>
    <col min="57" max="16384" width="9" style="2"/>
  </cols>
  <sheetData>
    <row r="1" spans="1:44" ht="28.5" customHeight="1" x14ac:dyDescent="0.2">
      <c r="A1" s="55" t="str">
        <f>'راهنمای فایل'!O3</f>
        <v>موسسه حسابدانان تراز آفرین ایرانیان</v>
      </c>
      <c r="B1" s="110" t="str">
        <f>'راهنمای فایل'!O3</f>
        <v>موسسه حسابدانان تراز آفرین ایرانیان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</row>
    <row r="2" spans="1:44" ht="28.5" customHeight="1" x14ac:dyDescent="0.2">
      <c r="A2" s="55" t="str">
        <f>'راهنمای فایل'!O4</f>
        <v>لیست محاسبات حقوق و دستمزد کارکنان</v>
      </c>
      <c r="B2" s="88" t="str">
        <f>'راهنمای فایل'!O4</f>
        <v>لیست محاسبات حقوق و دستمزد کارکنان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1:44" ht="28.5" customHeight="1" thickBot="1" x14ac:dyDescent="0.25">
      <c r="A3" s="55" t="str">
        <f>'راهنمای فایل'!O5</f>
        <v>مهر ماه 1403</v>
      </c>
      <c r="B3" s="88" t="str">
        <f>'راهنمای فایل'!O5</f>
        <v>مهر ماه 1403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1:44" ht="24" customHeight="1" x14ac:dyDescent="0.2">
      <c r="B4" s="6"/>
      <c r="C4" s="56" t="s">
        <v>108</v>
      </c>
      <c r="D4" s="57">
        <v>2388728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5"/>
      <c r="AK4" s="6"/>
      <c r="AL4" s="65"/>
      <c r="AN4" s="65"/>
      <c r="AO4" s="6"/>
      <c r="AP4" s="6"/>
      <c r="AQ4" s="6"/>
    </row>
    <row r="5" spans="1:44" ht="18" customHeight="1" x14ac:dyDescent="0.55000000000000004">
      <c r="B5" s="108" t="s">
        <v>0</v>
      </c>
      <c r="C5" s="104" t="s">
        <v>119</v>
      </c>
      <c r="D5" s="104"/>
      <c r="E5" s="104"/>
      <c r="F5" s="22">
        <f>VLOOKUP($F$6,'منبع '!$A$2:$B$13,2,0)</f>
        <v>30</v>
      </c>
      <c r="G5" s="101" t="s">
        <v>90</v>
      </c>
      <c r="H5" s="103"/>
      <c r="I5" s="105" t="s">
        <v>122</v>
      </c>
      <c r="J5" s="106"/>
      <c r="K5" s="106"/>
      <c r="L5" s="106"/>
      <c r="M5" s="106"/>
      <c r="N5" s="107"/>
      <c r="O5" s="93" t="s">
        <v>2</v>
      </c>
      <c r="P5" s="101" t="s">
        <v>3</v>
      </c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3"/>
      <c r="AG5" s="93" t="s">
        <v>4</v>
      </c>
      <c r="AH5" s="101" t="s">
        <v>5</v>
      </c>
      <c r="AI5" s="102"/>
      <c r="AJ5" s="103"/>
      <c r="AK5" s="101" t="s">
        <v>121</v>
      </c>
      <c r="AL5" s="102"/>
      <c r="AM5" s="102"/>
      <c r="AN5" s="103"/>
      <c r="AO5" s="101" t="s">
        <v>6</v>
      </c>
      <c r="AP5" s="102"/>
      <c r="AQ5" s="103"/>
      <c r="AR5" s="93" t="s">
        <v>32</v>
      </c>
    </row>
    <row r="6" spans="1:44" ht="42" customHeight="1" x14ac:dyDescent="0.2">
      <c r="B6" s="109"/>
      <c r="C6" s="58" t="s">
        <v>1</v>
      </c>
      <c r="D6" s="59" t="s">
        <v>33</v>
      </c>
      <c r="E6" s="59" t="s">
        <v>92</v>
      </c>
      <c r="F6" s="70" t="s">
        <v>26</v>
      </c>
      <c r="G6" s="22" t="s">
        <v>91</v>
      </c>
      <c r="H6" s="22" t="s">
        <v>43</v>
      </c>
      <c r="I6" s="22" t="s">
        <v>7</v>
      </c>
      <c r="J6" s="22" t="s">
        <v>8</v>
      </c>
      <c r="K6" s="22" t="s">
        <v>96</v>
      </c>
      <c r="L6" s="22" t="s">
        <v>95</v>
      </c>
      <c r="M6" s="62" t="s">
        <v>125</v>
      </c>
      <c r="N6" s="22" t="s">
        <v>9</v>
      </c>
      <c r="O6" s="94"/>
      <c r="P6" s="98" t="s">
        <v>11</v>
      </c>
      <c r="Q6" s="99"/>
      <c r="R6" s="100"/>
      <c r="S6" s="72">
        <v>220</v>
      </c>
      <c r="T6" s="98" t="s">
        <v>37</v>
      </c>
      <c r="U6" s="99"/>
      <c r="V6" s="100"/>
      <c r="W6" s="22" t="s">
        <v>36</v>
      </c>
      <c r="X6" s="98" t="s">
        <v>99</v>
      </c>
      <c r="Y6" s="99"/>
      <c r="Z6" s="100"/>
      <c r="AA6" s="22" t="s">
        <v>100</v>
      </c>
      <c r="AB6" s="63" t="s">
        <v>126</v>
      </c>
      <c r="AC6" s="22" t="s">
        <v>107</v>
      </c>
      <c r="AD6" s="22" t="s">
        <v>58</v>
      </c>
      <c r="AE6" s="22" t="s">
        <v>30</v>
      </c>
      <c r="AF6" s="22" t="s">
        <v>31</v>
      </c>
      <c r="AG6" s="94"/>
      <c r="AH6" s="23" t="s">
        <v>34</v>
      </c>
      <c r="AI6" s="75" t="s">
        <v>98</v>
      </c>
      <c r="AJ6" s="23" t="s">
        <v>35</v>
      </c>
      <c r="AK6" s="22" t="s">
        <v>120</v>
      </c>
      <c r="AL6" s="22" t="s">
        <v>13</v>
      </c>
      <c r="AM6" s="22" t="s">
        <v>117</v>
      </c>
      <c r="AN6" s="22" t="s">
        <v>118</v>
      </c>
      <c r="AO6" s="22" t="s">
        <v>14</v>
      </c>
      <c r="AP6" s="22" t="s">
        <v>15</v>
      </c>
      <c r="AQ6" s="22" t="s">
        <v>16</v>
      </c>
      <c r="AR6" s="94"/>
    </row>
    <row r="7" spans="1:44" ht="38.25" customHeight="1" x14ac:dyDescent="0.2">
      <c r="B7" s="21">
        <v>1</v>
      </c>
      <c r="C7" s="66" t="s">
        <v>59</v>
      </c>
      <c r="D7" s="67">
        <v>10722026</v>
      </c>
      <c r="E7" s="67">
        <v>258734</v>
      </c>
      <c r="F7" s="68">
        <v>30</v>
      </c>
      <c r="G7" s="79">
        <f>D7*F7</f>
        <v>321660780</v>
      </c>
      <c r="H7" s="79">
        <f>F7*E7</f>
        <v>7762020</v>
      </c>
      <c r="I7" s="79">
        <f>9000000*(F7/$F$5)</f>
        <v>9000000</v>
      </c>
      <c r="J7" s="79">
        <f>14000000*(F7/$F$5)</f>
        <v>14000000</v>
      </c>
      <c r="K7" s="68" t="s">
        <v>70</v>
      </c>
      <c r="L7" s="79">
        <f>IF(K7="متاهل",(5000000*F7/$F$5),0)</f>
        <v>5000000</v>
      </c>
      <c r="M7" s="68">
        <v>3</v>
      </c>
      <c r="N7" s="79">
        <f>(M7*$D$4*3)*F7/$F$5</f>
        <v>21498552</v>
      </c>
      <c r="O7" s="79">
        <f>G7+H7+I7+J7+L7+N7</f>
        <v>378921352</v>
      </c>
      <c r="P7" s="71">
        <v>46</v>
      </c>
      <c r="Q7" s="39" t="s">
        <v>21</v>
      </c>
      <c r="R7" s="68">
        <v>5</v>
      </c>
      <c r="S7" s="79">
        <f>ROUND((((D7+E7)*30)*1.4*R7)/$S$6,0)+(((D7+E7)*30)*1.4*(P7/60))/$S$6</f>
        <v>12088818.963636363</v>
      </c>
      <c r="T7" s="71">
        <v>0</v>
      </c>
      <c r="U7" s="39" t="s">
        <v>21</v>
      </c>
      <c r="V7" s="68">
        <v>3</v>
      </c>
      <c r="W7" s="79">
        <f>ROUND((((((D7+E7)/7.33)*1.4)*V7)+((((D7+E7)/7.33)*1.4)*T7/60)),0)</f>
        <v>6291841</v>
      </c>
      <c r="X7" s="71">
        <v>0</v>
      </c>
      <c r="Y7" s="73" t="s">
        <v>21</v>
      </c>
      <c r="Z7" s="68">
        <v>2</v>
      </c>
      <c r="AA7" s="79">
        <f>ROUND((((((D7+E7)*30)/(30*7.33)*1.35)*Z7)+((((D7+E7)*30)/(30*7.33)*1.35)*X7/60)),0)</f>
        <v>4044755</v>
      </c>
      <c r="AB7" s="68">
        <v>4</v>
      </c>
      <c r="AC7" s="79">
        <f>(D7+E7)*AB7</f>
        <v>43923040</v>
      </c>
      <c r="AD7" s="68">
        <v>2000000</v>
      </c>
      <c r="AE7" s="68">
        <v>5000000</v>
      </c>
      <c r="AF7" s="68">
        <v>3000000</v>
      </c>
      <c r="AG7" s="79">
        <f>O7+S7+W7+AA7+AC7+AD7+AE7+AF7</f>
        <v>455269806.96363634</v>
      </c>
      <c r="AH7" s="79">
        <f>IF((AG7-N7-AC7)&gt;$D$4*7*F7,$D$4*7*F7,AG7-N7-AC7)</f>
        <v>389848214.96363634</v>
      </c>
      <c r="AI7" s="79">
        <f>IF($AI$6='منبع '!$A$17,AK7*'منبع '!$B$17,AK7*'منبع '!$B$18)</f>
        <v>27289375.047454543</v>
      </c>
      <c r="AJ7" s="79">
        <f>AG7-(AI7+AC7)</f>
        <v>384057391.9161818</v>
      </c>
      <c r="AK7" s="79">
        <f>AH7*7/100</f>
        <v>27289375.047454543</v>
      </c>
      <c r="AL7" s="79">
        <f>IF(AJ7&lt;=$C$101,0,IF(AJ7&lt;=$C$102,((AJ7-$C$101)*$E$102/100),IF(AJ7&lt;=$C$103,(((AJ7-$C$102)*$E$103/100)+$G$102),IF(AJ7&lt;=$C$104,(((AJ7-$C$103)*$E$104/100)+$G$103),IF(AJ7&lt;=$C$105,(((AJ7-$C$104)*$E$105/100)+$G$104),22)))))</f>
        <v>43061478.383236364</v>
      </c>
      <c r="AM7" s="68">
        <v>10000000</v>
      </c>
      <c r="AN7" s="68">
        <v>5560000</v>
      </c>
      <c r="AO7" s="79">
        <f>ROUND(AH7*20/100,0)</f>
        <v>77969643</v>
      </c>
      <c r="AP7" s="79">
        <f>ROUND(AH7*3/100,0)</f>
        <v>11695446</v>
      </c>
      <c r="AQ7" s="79">
        <f>AK7+AO7+AP7</f>
        <v>116954464.04745454</v>
      </c>
      <c r="AR7" s="83">
        <f>AG7-AK7-AL7-AM7-AN7</f>
        <v>369358953.53294545</v>
      </c>
    </row>
    <row r="8" spans="1:44" ht="38.25" customHeight="1" x14ac:dyDescent="0.2">
      <c r="B8" s="21">
        <v>2</v>
      </c>
      <c r="C8" s="66" t="s">
        <v>60</v>
      </c>
      <c r="D8" s="67">
        <v>3890026</v>
      </c>
      <c r="E8" s="67">
        <v>155400</v>
      </c>
      <c r="F8" s="68">
        <v>30</v>
      </c>
      <c r="G8" s="79">
        <f>D8*F8</f>
        <v>116700780</v>
      </c>
      <c r="H8" s="79">
        <f>F8*E8</f>
        <v>4662000</v>
      </c>
      <c r="I8" s="79">
        <f>9000000*(F8/$F$5)</f>
        <v>9000000</v>
      </c>
      <c r="J8" s="79">
        <f>14000000*(F8/$F$5)</f>
        <v>14000000</v>
      </c>
      <c r="K8" s="68" t="s">
        <v>70</v>
      </c>
      <c r="L8" s="79">
        <f t="shared" ref="L8:L11" si="0">IF(K8="متاهل",(5000000*F8/$F$5),0)</f>
        <v>5000000</v>
      </c>
      <c r="M8" s="68">
        <v>0</v>
      </c>
      <c r="N8" s="79">
        <f>(M8*$D$4*3)*F8/$F$5</f>
        <v>0</v>
      </c>
      <c r="O8" s="79">
        <f t="shared" ref="O8:O11" si="1">G8+H8+I8+J8+L8+N8</f>
        <v>149362780</v>
      </c>
      <c r="P8" s="71">
        <v>0</v>
      </c>
      <c r="Q8" s="39" t="s">
        <v>21</v>
      </c>
      <c r="R8" s="68">
        <v>30</v>
      </c>
      <c r="S8" s="79">
        <f>ROUND((((D8+E8)*30)*1.4*R8)/$S$6,0)+(((D8+E8)*30)*1.4*(P8/60))/$S$6</f>
        <v>23169258</v>
      </c>
      <c r="T8" s="71"/>
      <c r="U8" s="39" t="s">
        <v>21</v>
      </c>
      <c r="V8" s="68"/>
      <c r="W8" s="79">
        <f t="shared" ref="W8:W11" si="2">ROUND((((((D8+E8)/7.33)*1.4)*V8)+((((D8+E8)/7.33)*1.4)*T8/60)),0)</f>
        <v>0</v>
      </c>
      <c r="X8" s="71"/>
      <c r="Y8" s="73" t="s">
        <v>21</v>
      </c>
      <c r="Z8" s="68"/>
      <c r="AA8" s="79">
        <f t="shared" ref="AA8:AA11" si="3">ROUND((((((D8+E8)*30)/(30*7.33)*1.35)*Z8)+((((D8+E8)*30)/(30*7.33)*1.35)*X8/60)),0)</f>
        <v>0</v>
      </c>
      <c r="AB8" s="68"/>
      <c r="AC8" s="79">
        <f>(D8+E8)*AB8</f>
        <v>0</v>
      </c>
      <c r="AD8" s="68">
        <v>0</v>
      </c>
      <c r="AE8" s="68">
        <v>0</v>
      </c>
      <c r="AF8" s="68">
        <v>0</v>
      </c>
      <c r="AG8" s="79">
        <f t="shared" ref="AG8:AG11" si="4">O8+S8+W8+AA8+AC8+AD8+AE8+AF8</f>
        <v>172532038</v>
      </c>
      <c r="AH8" s="79">
        <f t="shared" ref="AH8:AH11" si="5">IF((AG8-N8-AC8)&gt;$D$4*7*F8,$D$4*7*F8,AG8-N8-AC8)</f>
        <v>172532038</v>
      </c>
      <c r="AI8" s="79">
        <f>IF($AI$6='منبع '!$A$17,AK8*'منبع '!$B$17,AK8*'منبع '!$B$18)</f>
        <v>12077242.66</v>
      </c>
      <c r="AJ8" s="79">
        <f t="shared" ref="AJ8:AJ11" si="6">AG8-(AI8+AC8)</f>
        <v>160454795.34</v>
      </c>
      <c r="AK8" s="79">
        <f>AH8*7/100</f>
        <v>12077242.66</v>
      </c>
      <c r="AL8" s="79">
        <f>IF(AJ8&lt;=$C$101,0,IF(AJ8&lt;=$C$102,((AJ8-$C$101)*$E$102/100),IF(AJ8&lt;=$C$103,(((AJ8-$C$102)*$E$103/100)+$G$102),IF(AJ8&lt;=$C$104,(((AJ8-$C$103)*$E$104/100)+$G$103),IF(AJ8&lt;=$C$105,(((AJ8-$C$104)*$E$105/100)+$G$104),22)))))</f>
        <v>4045479.5340000005</v>
      </c>
      <c r="AM8" s="68">
        <v>0</v>
      </c>
      <c r="AN8" s="68">
        <v>0</v>
      </c>
      <c r="AO8" s="79">
        <f>ROUND(AH8*20/100,0)</f>
        <v>34506408</v>
      </c>
      <c r="AP8" s="79">
        <f>ROUND(AH8*3/100,0)</f>
        <v>5175961</v>
      </c>
      <c r="AQ8" s="79">
        <f>AK8+AO8+AP8</f>
        <v>51759611.659999996</v>
      </c>
      <c r="AR8" s="83">
        <f t="shared" ref="AR8:AR11" si="7">AG8-AK8-AL8-AM8-AN8</f>
        <v>156409315.80599999</v>
      </c>
    </row>
    <row r="9" spans="1:44" ht="38.25" customHeight="1" x14ac:dyDescent="0.2">
      <c r="B9" s="21">
        <v>3</v>
      </c>
      <c r="C9" s="66" t="s">
        <v>61</v>
      </c>
      <c r="D9" s="67">
        <v>5341826</v>
      </c>
      <c r="E9" s="67">
        <v>258734</v>
      </c>
      <c r="F9" s="68">
        <v>30</v>
      </c>
      <c r="G9" s="79">
        <f>D9*F9</f>
        <v>160254780</v>
      </c>
      <c r="H9" s="79">
        <f t="shared" ref="H9:H11" si="8">F9*E9</f>
        <v>7762020</v>
      </c>
      <c r="I9" s="79">
        <f>9000000*(F9/$F$5)</f>
        <v>9000000</v>
      </c>
      <c r="J9" s="79">
        <f>14000000*(F9/$F$5)</f>
        <v>14000000</v>
      </c>
      <c r="K9" s="68" t="s">
        <v>70</v>
      </c>
      <c r="L9" s="79">
        <f t="shared" si="0"/>
        <v>5000000</v>
      </c>
      <c r="M9" s="68">
        <v>0</v>
      </c>
      <c r="N9" s="79">
        <f>(M9*$D$4*3)*F9/$F$5</f>
        <v>0</v>
      </c>
      <c r="O9" s="79">
        <f t="shared" si="1"/>
        <v>196016800</v>
      </c>
      <c r="P9" s="71">
        <v>14</v>
      </c>
      <c r="Q9" s="39" t="s">
        <v>21</v>
      </c>
      <c r="R9" s="68">
        <v>39</v>
      </c>
      <c r="S9" s="79">
        <f t="shared" ref="S9:S11" si="9">ROUND((((D9+E9)*30)*1.4*R9)/$S$6,0)+(((D9+E9)*30)*1.4*(P9/60))/$S$6</f>
        <v>41948194.490909092</v>
      </c>
      <c r="T9" s="71">
        <v>35</v>
      </c>
      <c r="U9" s="39" t="s">
        <v>21</v>
      </c>
      <c r="V9" s="68">
        <v>3</v>
      </c>
      <c r="W9" s="79">
        <f t="shared" si="2"/>
        <v>3833034</v>
      </c>
      <c r="X9" s="71">
        <v>35</v>
      </c>
      <c r="Y9" s="73" t="s">
        <v>21</v>
      </c>
      <c r="Z9" s="68">
        <v>3</v>
      </c>
      <c r="AA9" s="79">
        <f>ROUND((((((D9+E9)*30)/(30*7.33)*1.35)*Z9)+((((D9+E9)*30)/(30*7.33)*1.35)*X9/60)),0)</f>
        <v>3696140</v>
      </c>
      <c r="AB9" s="68">
        <v>3</v>
      </c>
      <c r="AC9" s="79">
        <f>(D9+E9)*AB9</f>
        <v>16801680</v>
      </c>
      <c r="AD9" s="74">
        <f>18000000+(18000000*27%)</f>
        <v>22860000</v>
      </c>
      <c r="AE9" s="74">
        <f>8000000+(8000000*27%)</f>
        <v>10160000</v>
      </c>
      <c r="AF9" s="74">
        <f>4000000+(4000000*27%)</f>
        <v>5080000</v>
      </c>
      <c r="AG9" s="79">
        <f t="shared" si="4"/>
        <v>300395848.4909091</v>
      </c>
      <c r="AH9" s="79">
        <f t="shared" si="5"/>
        <v>283594168.4909091</v>
      </c>
      <c r="AI9" s="79">
        <f>IF($AI$6='منبع '!$A$17,AK9*'منبع '!$B$17,AK9*'منبع '!$B$18)</f>
        <v>19851591.794363637</v>
      </c>
      <c r="AJ9" s="79">
        <f t="shared" si="6"/>
        <v>263742576.69654548</v>
      </c>
      <c r="AK9" s="79">
        <f>AH9*7/100</f>
        <v>19851591.794363637</v>
      </c>
      <c r="AL9" s="79">
        <f>IF(AJ9&lt;=$C$101,0,IF(AJ9&lt;=$C$102,((AJ9-$C$101)*$E$102/100),IF(AJ9&lt;=$C$103,(((AJ9-$C$102)*$E$103/100)+$G$102),IF(AJ9&lt;=$C$104,(((AJ9-$C$103)*$E$104/100)+$G$103),IF(AJ9&lt;=$C$105,(((AJ9-$C$104)*$E$105/100)+$G$104),22)))))</f>
        <v>19311386.504481822</v>
      </c>
      <c r="AM9" s="68">
        <v>0</v>
      </c>
      <c r="AN9" s="68">
        <v>0</v>
      </c>
      <c r="AO9" s="79">
        <f>ROUND(AH9*20/100,0)</f>
        <v>56718834</v>
      </c>
      <c r="AP9" s="79">
        <f>ROUND(AH9*3/100,0)</f>
        <v>8507825</v>
      </c>
      <c r="AQ9" s="79">
        <f>AK9+AO9+AP9</f>
        <v>85078250.794363633</v>
      </c>
      <c r="AR9" s="83">
        <f t="shared" si="7"/>
        <v>261232870.19206366</v>
      </c>
    </row>
    <row r="10" spans="1:44" ht="38.25" customHeight="1" x14ac:dyDescent="0.2">
      <c r="B10" s="21">
        <v>4</v>
      </c>
      <c r="C10" s="69" t="s">
        <v>62</v>
      </c>
      <c r="D10" s="67">
        <v>2388728.0000000042</v>
      </c>
      <c r="E10" s="67">
        <v>0</v>
      </c>
      <c r="F10" s="68">
        <v>30</v>
      </c>
      <c r="G10" s="79">
        <f>D10*F10</f>
        <v>71661840.000000119</v>
      </c>
      <c r="H10" s="79">
        <f t="shared" si="8"/>
        <v>0</v>
      </c>
      <c r="I10" s="79">
        <f>9000000*(F10/$F$5)</f>
        <v>9000000</v>
      </c>
      <c r="J10" s="79">
        <f>14000000*(F10/$F$5)</f>
        <v>14000000</v>
      </c>
      <c r="K10" s="68" t="s">
        <v>70</v>
      </c>
      <c r="L10" s="79">
        <f t="shared" si="0"/>
        <v>5000000</v>
      </c>
      <c r="M10" s="68">
        <v>0</v>
      </c>
      <c r="N10" s="79">
        <f>(M10*$D$4*3)*F10/$F$5</f>
        <v>0</v>
      </c>
      <c r="O10" s="79">
        <f t="shared" si="1"/>
        <v>99661840.000000119</v>
      </c>
      <c r="P10" s="71"/>
      <c r="Q10" s="39" t="s">
        <v>21</v>
      </c>
      <c r="R10" s="68"/>
      <c r="S10" s="79">
        <f t="shared" si="9"/>
        <v>0</v>
      </c>
      <c r="T10" s="71">
        <v>0</v>
      </c>
      <c r="U10" s="39" t="s">
        <v>21</v>
      </c>
      <c r="V10" s="68">
        <v>0</v>
      </c>
      <c r="W10" s="79">
        <f t="shared" si="2"/>
        <v>0</v>
      </c>
      <c r="X10" s="71">
        <v>0</v>
      </c>
      <c r="Y10" s="73" t="s">
        <v>21</v>
      </c>
      <c r="Z10" s="68">
        <v>0</v>
      </c>
      <c r="AA10" s="79">
        <f t="shared" si="3"/>
        <v>0</v>
      </c>
      <c r="AB10" s="68">
        <v>0</v>
      </c>
      <c r="AC10" s="79">
        <f>(D10+E10)*AB10</f>
        <v>0</v>
      </c>
      <c r="AD10" s="74">
        <v>0</v>
      </c>
      <c r="AE10" s="74">
        <v>0</v>
      </c>
      <c r="AF10" s="74">
        <v>0</v>
      </c>
      <c r="AG10" s="79">
        <f t="shared" si="4"/>
        <v>99661840.000000119</v>
      </c>
      <c r="AH10" s="79">
        <f t="shared" si="5"/>
        <v>99661840.000000119</v>
      </c>
      <c r="AI10" s="79">
        <f>IF($AI$6='منبع '!$A$17,AK10*'منبع '!$B$17,AK10*'منبع '!$B$18)</f>
        <v>6976328.8000000082</v>
      </c>
      <c r="AJ10" s="79">
        <f t="shared" si="6"/>
        <v>92685511.200000107</v>
      </c>
      <c r="AK10" s="79">
        <f>AH10*7/100</f>
        <v>6976328.8000000082</v>
      </c>
      <c r="AL10" s="79">
        <f>IF(AJ10&lt;=$C$101,0,IF(AJ10&lt;=$C$102,((AJ10-$C$101)*$E$102/100),IF(AJ10&lt;=$C$103,(((AJ10-$C$102)*$E$103/100)+$G$102),IF(AJ10&lt;=$C$104,(((AJ10-$C$103)*$E$104/100)+$G$103),IF(AJ10&lt;=$C$105,(((AJ10-$C$104)*$E$105/100)+$G$104),22)))))</f>
        <v>0</v>
      </c>
      <c r="AM10" s="68">
        <v>0</v>
      </c>
      <c r="AN10" s="68">
        <v>0</v>
      </c>
      <c r="AO10" s="79">
        <f>ROUND(AH10*20/100,0)</f>
        <v>19932368</v>
      </c>
      <c r="AP10" s="79">
        <f>ROUND(AH10*3/100,0)</f>
        <v>2989855</v>
      </c>
      <c r="AQ10" s="79">
        <f>AK10+AO10+AP10</f>
        <v>29898551.800000008</v>
      </c>
      <c r="AR10" s="83">
        <f t="shared" si="7"/>
        <v>92685511.200000107</v>
      </c>
    </row>
    <row r="11" spans="1:44" ht="38.25" customHeight="1" x14ac:dyDescent="0.2">
      <c r="B11" s="21">
        <v>5</v>
      </c>
      <c r="C11" s="69"/>
      <c r="D11" s="67"/>
      <c r="E11" s="67"/>
      <c r="F11" s="68">
        <v>20</v>
      </c>
      <c r="G11" s="79">
        <f>D11*F11</f>
        <v>0</v>
      </c>
      <c r="H11" s="79">
        <f t="shared" si="8"/>
        <v>0</v>
      </c>
      <c r="I11" s="79">
        <f>9000000*(F11/$F$5)</f>
        <v>6000000</v>
      </c>
      <c r="J11" s="79">
        <f>14000000*(F11/$F$5)</f>
        <v>9333333.3333333321</v>
      </c>
      <c r="K11" s="68"/>
      <c r="L11" s="79">
        <f t="shared" si="0"/>
        <v>0</v>
      </c>
      <c r="M11" s="68"/>
      <c r="N11" s="79">
        <f>(M11*$D$4*3)*F11/$F$5</f>
        <v>0</v>
      </c>
      <c r="O11" s="79">
        <f t="shared" si="1"/>
        <v>15333333.333333332</v>
      </c>
      <c r="P11" s="71"/>
      <c r="Q11" s="39" t="s">
        <v>21</v>
      </c>
      <c r="R11" s="68"/>
      <c r="S11" s="79">
        <f t="shared" si="9"/>
        <v>0</v>
      </c>
      <c r="T11" s="71">
        <v>0</v>
      </c>
      <c r="U11" s="39" t="s">
        <v>21</v>
      </c>
      <c r="V11" s="68">
        <v>0</v>
      </c>
      <c r="W11" s="79">
        <f t="shared" si="2"/>
        <v>0</v>
      </c>
      <c r="X11" s="71">
        <v>0</v>
      </c>
      <c r="Y11" s="73" t="s">
        <v>21</v>
      </c>
      <c r="Z11" s="68">
        <v>0</v>
      </c>
      <c r="AA11" s="79">
        <f t="shared" si="3"/>
        <v>0</v>
      </c>
      <c r="AB11" s="68">
        <v>0</v>
      </c>
      <c r="AC11" s="79">
        <f>(D11+E11)*AB11</f>
        <v>0</v>
      </c>
      <c r="AD11" s="68">
        <v>0</v>
      </c>
      <c r="AE11" s="68">
        <v>0</v>
      </c>
      <c r="AF11" s="68">
        <v>0</v>
      </c>
      <c r="AG11" s="79">
        <f t="shared" si="4"/>
        <v>15333333.333333332</v>
      </c>
      <c r="AH11" s="79">
        <f t="shared" si="5"/>
        <v>15333333.333333332</v>
      </c>
      <c r="AI11" s="79">
        <f>IF($AI$6='منبع '!$A$17,AK11*'منبع '!$B$17,AK11*'منبع '!$B$18)</f>
        <v>1073333.3333333333</v>
      </c>
      <c r="AJ11" s="79">
        <f t="shared" si="6"/>
        <v>14259999.999999998</v>
      </c>
      <c r="AK11" s="79">
        <f>AH11*7/100</f>
        <v>1073333.3333333333</v>
      </c>
      <c r="AL11" s="79">
        <f>IF(AJ11&lt;=$C$101,0,IF(AJ11&lt;=$C$102,((AJ11-$C$101)*$E$102/100),IF(AJ11&lt;=$C$103,(((AJ11-$C$102)*$E$103/100)+$G$102),IF(AJ11&lt;=$C$104,(((AJ11-$C$103)*$E$104/100)+$G$103),IF(AJ11&lt;=$C$105,(((AJ11-$C$104)*$E$105/100)+$G$104),22)))))</f>
        <v>0</v>
      </c>
      <c r="AM11" s="68">
        <v>0</v>
      </c>
      <c r="AN11" s="68">
        <v>0</v>
      </c>
      <c r="AO11" s="79">
        <f>ROUND(AH11*20/100,0)</f>
        <v>3066667</v>
      </c>
      <c r="AP11" s="79">
        <f>ROUND(AH11*3/100,0)</f>
        <v>460000</v>
      </c>
      <c r="AQ11" s="79">
        <f>AK11+AO11+AP11</f>
        <v>4600000.333333333</v>
      </c>
      <c r="AR11" s="83">
        <f t="shared" si="7"/>
        <v>14259999.999999998</v>
      </c>
    </row>
    <row r="12" spans="1:44" ht="38.25" customHeight="1" x14ac:dyDescent="0.2">
      <c r="B12" s="21">
        <v>6</v>
      </c>
      <c r="C12" s="69"/>
      <c r="D12" s="67"/>
      <c r="E12" s="67"/>
      <c r="F12" s="68"/>
      <c r="G12" s="79">
        <f t="shared" ref="G12:G75" si="10">D12*F12</f>
        <v>0</v>
      </c>
      <c r="H12" s="79">
        <f t="shared" ref="H12:H75" si="11">F12*E12</f>
        <v>0</v>
      </c>
      <c r="I12" s="79">
        <f t="shared" ref="I12:I75" si="12">9000000*(F12/$F$5)</f>
        <v>0</v>
      </c>
      <c r="J12" s="79">
        <f t="shared" ref="J12:J75" si="13">14000000*(F12/$F$5)</f>
        <v>0</v>
      </c>
      <c r="K12" s="68"/>
      <c r="L12" s="79">
        <f t="shared" ref="L12:L75" si="14">IF(K12="متاهل",(5000000*F12/$F$5),0)</f>
        <v>0</v>
      </c>
      <c r="M12" s="68"/>
      <c r="N12" s="79">
        <f t="shared" ref="N12:N75" si="15">(M12*$D$4*3)*F12/$F$5</f>
        <v>0</v>
      </c>
      <c r="O12" s="79">
        <f t="shared" ref="O12:O75" si="16">G12+H12+I12+J12+L12+N12</f>
        <v>0</v>
      </c>
      <c r="P12" s="71"/>
      <c r="Q12" s="39" t="s">
        <v>21</v>
      </c>
      <c r="R12" s="68"/>
      <c r="S12" s="79">
        <f t="shared" ref="S12:S75" si="17">ROUND((((D12+E12)*30)*1.4*R12)/$S$6,0)+(((D12+E12)*30)*1.4*(P12/60))/$S$6</f>
        <v>0</v>
      </c>
      <c r="T12" s="71">
        <v>0</v>
      </c>
      <c r="U12" s="39" t="s">
        <v>21</v>
      </c>
      <c r="V12" s="68">
        <v>0</v>
      </c>
      <c r="W12" s="79">
        <f t="shared" ref="W12:W75" si="18">ROUND((((((D12+E12)/7.33)*1.4)*V12)+((((D12+E12)/7.33)*1.4)*T12/60)),0)</f>
        <v>0</v>
      </c>
      <c r="X12" s="71">
        <v>0</v>
      </c>
      <c r="Y12" s="73" t="s">
        <v>21</v>
      </c>
      <c r="Z12" s="68">
        <v>0</v>
      </c>
      <c r="AA12" s="79">
        <f t="shared" ref="AA12:AA75" si="19">ROUND((((((D12+E12)*30)/(30*7.33)*1.35)*Z12)+((((D12+E12)*30)/(30*7.33)*1.35)*X12/60)),0)</f>
        <v>0</v>
      </c>
      <c r="AB12" s="68">
        <v>0</v>
      </c>
      <c r="AC12" s="79">
        <f t="shared" ref="AC12:AC75" si="20">(D12+E12)*AB12</f>
        <v>0</v>
      </c>
      <c r="AD12" s="68">
        <v>0</v>
      </c>
      <c r="AE12" s="68">
        <v>0</v>
      </c>
      <c r="AF12" s="68">
        <v>0</v>
      </c>
      <c r="AG12" s="79">
        <f t="shared" ref="AG12:AG75" si="21">O12+S12+W12+AA12+AC12+AD12+AE12+AF12</f>
        <v>0</v>
      </c>
      <c r="AH12" s="79">
        <f t="shared" ref="AH12:AH75" si="22">IF((AG12-N12-AC12)&gt;$D$4*7*F12,$D$4*7*F12,AG12-N12-AC12)</f>
        <v>0</v>
      </c>
      <c r="AI12" s="79">
        <f>IF($AI$6='منبع '!$A$17,AK12*'منبع '!$B$17,AK12*'منبع '!$B$18)</f>
        <v>0</v>
      </c>
      <c r="AJ12" s="79">
        <f t="shared" ref="AJ12:AJ75" si="23">AG12-(AI12+AC12)</f>
        <v>0</v>
      </c>
      <c r="AK12" s="79">
        <f t="shared" ref="AK12:AK75" si="24">AH12*7/100</f>
        <v>0</v>
      </c>
      <c r="AL12" s="79">
        <f>IF(AJ12&lt;=$C$101,0,IF(AJ12&lt;=$C$102,((AJ12-$C$101)*$E$102/100),IF(AJ12&lt;=$C$103,(((AJ12-$C$102)*$E$103/100)+$G$102),IF(AJ12&lt;=$C$104,(((AJ12-$C$103)*$E$104/100)+$G$103),IF(AJ12&lt;=$C$105,(((AJ12-$C$104)*$E$105/100)+$G$104),22)))))</f>
        <v>0</v>
      </c>
      <c r="AM12" s="68">
        <v>0</v>
      </c>
      <c r="AN12" s="68">
        <v>0</v>
      </c>
      <c r="AO12" s="79">
        <f t="shared" ref="AO12:AO75" si="25">ROUND(AH12*20/100,0)</f>
        <v>0</v>
      </c>
      <c r="AP12" s="79">
        <f t="shared" ref="AP12:AP75" si="26">ROUND(AH12*3/100,0)</f>
        <v>0</v>
      </c>
      <c r="AQ12" s="79">
        <f t="shared" ref="AQ12:AQ75" si="27">AK12+AO12+AP12</f>
        <v>0</v>
      </c>
      <c r="AR12" s="83">
        <f t="shared" ref="AR12:AR75" si="28">AG12-AK12-AL12-AM12-AN12</f>
        <v>0</v>
      </c>
    </row>
    <row r="13" spans="1:44" ht="38.25" customHeight="1" x14ac:dyDescent="0.2">
      <c r="B13" s="21">
        <v>7</v>
      </c>
      <c r="C13" s="69"/>
      <c r="D13" s="67"/>
      <c r="E13" s="67"/>
      <c r="F13" s="68"/>
      <c r="G13" s="79">
        <f t="shared" si="10"/>
        <v>0</v>
      </c>
      <c r="H13" s="79">
        <f t="shared" si="11"/>
        <v>0</v>
      </c>
      <c r="I13" s="79">
        <f t="shared" si="12"/>
        <v>0</v>
      </c>
      <c r="J13" s="79">
        <f t="shared" si="13"/>
        <v>0</v>
      </c>
      <c r="K13" s="68"/>
      <c r="L13" s="79">
        <f t="shared" si="14"/>
        <v>0</v>
      </c>
      <c r="M13" s="68"/>
      <c r="N13" s="79">
        <f t="shared" si="15"/>
        <v>0</v>
      </c>
      <c r="O13" s="79">
        <f t="shared" si="16"/>
        <v>0</v>
      </c>
      <c r="P13" s="71"/>
      <c r="Q13" s="39" t="s">
        <v>21</v>
      </c>
      <c r="R13" s="68"/>
      <c r="S13" s="79">
        <f t="shared" si="17"/>
        <v>0</v>
      </c>
      <c r="T13" s="71">
        <v>0</v>
      </c>
      <c r="U13" s="39" t="s">
        <v>21</v>
      </c>
      <c r="V13" s="68">
        <v>0</v>
      </c>
      <c r="W13" s="79">
        <f t="shared" si="18"/>
        <v>0</v>
      </c>
      <c r="X13" s="71">
        <v>0</v>
      </c>
      <c r="Y13" s="73" t="s">
        <v>21</v>
      </c>
      <c r="Z13" s="68">
        <v>0</v>
      </c>
      <c r="AA13" s="79">
        <f t="shared" si="19"/>
        <v>0</v>
      </c>
      <c r="AB13" s="68">
        <v>0</v>
      </c>
      <c r="AC13" s="79">
        <f t="shared" si="20"/>
        <v>0</v>
      </c>
      <c r="AD13" s="68">
        <v>0</v>
      </c>
      <c r="AE13" s="68">
        <v>0</v>
      </c>
      <c r="AF13" s="68">
        <v>0</v>
      </c>
      <c r="AG13" s="79">
        <f t="shared" si="21"/>
        <v>0</v>
      </c>
      <c r="AH13" s="79">
        <f t="shared" si="22"/>
        <v>0</v>
      </c>
      <c r="AI13" s="79">
        <f>IF($AI$6='منبع '!$A$17,AK13*'منبع '!$B$17,AK13*'منبع '!$B$18)</f>
        <v>0</v>
      </c>
      <c r="AJ13" s="79">
        <f t="shared" si="23"/>
        <v>0</v>
      </c>
      <c r="AK13" s="79">
        <f t="shared" si="24"/>
        <v>0</v>
      </c>
      <c r="AL13" s="79">
        <f>IF(AJ13&lt;=$C$101,0,IF(AJ13&lt;=$C$102,((AJ13-$C$101)*$E$102/100),IF(AJ13&lt;=$C$103,(((AJ13-$C$102)*$E$103/100)+$G$102),IF(AJ13&lt;=$C$104,(((AJ13-$C$103)*$E$104/100)+$G$103),IF(AJ13&lt;=$C$105,(((AJ13-$C$104)*$E$105/100)+$G$104),22)))))</f>
        <v>0</v>
      </c>
      <c r="AM13" s="68">
        <v>0</v>
      </c>
      <c r="AN13" s="68">
        <v>0</v>
      </c>
      <c r="AO13" s="79">
        <f t="shared" si="25"/>
        <v>0</v>
      </c>
      <c r="AP13" s="79">
        <f t="shared" si="26"/>
        <v>0</v>
      </c>
      <c r="AQ13" s="79">
        <f t="shared" si="27"/>
        <v>0</v>
      </c>
      <c r="AR13" s="83">
        <f t="shared" si="28"/>
        <v>0</v>
      </c>
    </row>
    <row r="14" spans="1:44" ht="38.25" customHeight="1" x14ac:dyDescent="0.2">
      <c r="B14" s="21">
        <v>8</v>
      </c>
      <c r="C14" s="69"/>
      <c r="D14" s="67"/>
      <c r="E14" s="67"/>
      <c r="F14" s="68"/>
      <c r="G14" s="79">
        <f t="shared" si="10"/>
        <v>0</v>
      </c>
      <c r="H14" s="79">
        <f t="shared" si="11"/>
        <v>0</v>
      </c>
      <c r="I14" s="79">
        <f t="shared" si="12"/>
        <v>0</v>
      </c>
      <c r="J14" s="79">
        <f t="shared" si="13"/>
        <v>0</v>
      </c>
      <c r="K14" s="68"/>
      <c r="L14" s="79">
        <f t="shared" si="14"/>
        <v>0</v>
      </c>
      <c r="M14" s="68"/>
      <c r="N14" s="79">
        <f t="shared" si="15"/>
        <v>0</v>
      </c>
      <c r="O14" s="79">
        <f t="shared" si="16"/>
        <v>0</v>
      </c>
      <c r="P14" s="71"/>
      <c r="Q14" s="39" t="s">
        <v>21</v>
      </c>
      <c r="R14" s="68"/>
      <c r="S14" s="79">
        <f t="shared" si="17"/>
        <v>0</v>
      </c>
      <c r="T14" s="71">
        <v>0</v>
      </c>
      <c r="U14" s="39" t="s">
        <v>21</v>
      </c>
      <c r="V14" s="68">
        <v>0</v>
      </c>
      <c r="W14" s="79">
        <f t="shared" si="18"/>
        <v>0</v>
      </c>
      <c r="X14" s="71">
        <v>0</v>
      </c>
      <c r="Y14" s="73" t="s">
        <v>21</v>
      </c>
      <c r="Z14" s="68">
        <v>0</v>
      </c>
      <c r="AA14" s="79">
        <f t="shared" si="19"/>
        <v>0</v>
      </c>
      <c r="AB14" s="68">
        <v>0</v>
      </c>
      <c r="AC14" s="79">
        <f t="shared" si="20"/>
        <v>0</v>
      </c>
      <c r="AD14" s="68">
        <v>0</v>
      </c>
      <c r="AE14" s="68">
        <v>0</v>
      </c>
      <c r="AF14" s="68">
        <v>0</v>
      </c>
      <c r="AG14" s="79">
        <f t="shared" si="21"/>
        <v>0</v>
      </c>
      <c r="AH14" s="79">
        <f t="shared" si="22"/>
        <v>0</v>
      </c>
      <c r="AI14" s="79">
        <f>IF($AI$6='منبع '!$A$17,AK14*'منبع '!$B$17,AK14*'منبع '!$B$18)</f>
        <v>0</v>
      </c>
      <c r="AJ14" s="79">
        <f t="shared" si="23"/>
        <v>0</v>
      </c>
      <c r="AK14" s="79">
        <f t="shared" si="24"/>
        <v>0</v>
      </c>
      <c r="AL14" s="79">
        <f>IF(AJ14&lt;=$C$101,0,IF(AJ14&lt;=$C$102,((AJ14-$C$101)*$E$102/100),IF(AJ14&lt;=$C$103,(((AJ14-$C$102)*$E$103/100)+$G$102),IF(AJ14&lt;=$C$104,(((AJ14-$C$103)*$E$104/100)+$G$103),IF(AJ14&lt;=$C$105,(((AJ14-$C$104)*$E$105/100)+$G$104),22)))))</f>
        <v>0</v>
      </c>
      <c r="AM14" s="68">
        <v>0</v>
      </c>
      <c r="AN14" s="68">
        <v>0</v>
      </c>
      <c r="AO14" s="79">
        <f t="shared" si="25"/>
        <v>0</v>
      </c>
      <c r="AP14" s="79">
        <f t="shared" si="26"/>
        <v>0</v>
      </c>
      <c r="AQ14" s="79">
        <f t="shared" si="27"/>
        <v>0</v>
      </c>
      <c r="AR14" s="83">
        <f t="shared" si="28"/>
        <v>0</v>
      </c>
    </row>
    <row r="15" spans="1:44" ht="38.25" customHeight="1" x14ac:dyDescent="0.2">
      <c r="B15" s="21">
        <v>9</v>
      </c>
      <c r="C15" s="69"/>
      <c r="D15" s="67"/>
      <c r="E15" s="67"/>
      <c r="F15" s="68"/>
      <c r="G15" s="79">
        <f t="shared" si="10"/>
        <v>0</v>
      </c>
      <c r="H15" s="79">
        <f t="shared" si="11"/>
        <v>0</v>
      </c>
      <c r="I15" s="79">
        <f t="shared" si="12"/>
        <v>0</v>
      </c>
      <c r="J15" s="79">
        <f t="shared" si="13"/>
        <v>0</v>
      </c>
      <c r="K15" s="68"/>
      <c r="L15" s="79">
        <f t="shared" si="14"/>
        <v>0</v>
      </c>
      <c r="M15" s="68"/>
      <c r="N15" s="79">
        <f t="shared" si="15"/>
        <v>0</v>
      </c>
      <c r="O15" s="79">
        <f t="shared" si="16"/>
        <v>0</v>
      </c>
      <c r="P15" s="71"/>
      <c r="Q15" s="39" t="s">
        <v>21</v>
      </c>
      <c r="R15" s="68"/>
      <c r="S15" s="79">
        <f t="shared" si="17"/>
        <v>0</v>
      </c>
      <c r="T15" s="71">
        <v>0</v>
      </c>
      <c r="U15" s="39" t="s">
        <v>21</v>
      </c>
      <c r="V15" s="68">
        <v>0</v>
      </c>
      <c r="W15" s="79">
        <f t="shared" si="18"/>
        <v>0</v>
      </c>
      <c r="X15" s="71">
        <v>0</v>
      </c>
      <c r="Y15" s="73" t="s">
        <v>21</v>
      </c>
      <c r="Z15" s="68">
        <v>0</v>
      </c>
      <c r="AA15" s="79">
        <f t="shared" si="19"/>
        <v>0</v>
      </c>
      <c r="AB15" s="68">
        <v>0</v>
      </c>
      <c r="AC15" s="79">
        <f t="shared" si="20"/>
        <v>0</v>
      </c>
      <c r="AD15" s="68">
        <v>0</v>
      </c>
      <c r="AE15" s="68">
        <v>0</v>
      </c>
      <c r="AF15" s="68">
        <v>0</v>
      </c>
      <c r="AG15" s="79">
        <f t="shared" si="21"/>
        <v>0</v>
      </c>
      <c r="AH15" s="79">
        <f t="shared" si="22"/>
        <v>0</v>
      </c>
      <c r="AI15" s="79">
        <f>IF($AI$6='منبع '!$A$17,AK15*'منبع '!$B$17,AK15*'منبع '!$B$18)</f>
        <v>0</v>
      </c>
      <c r="AJ15" s="79">
        <f t="shared" si="23"/>
        <v>0</v>
      </c>
      <c r="AK15" s="79">
        <f t="shared" si="24"/>
        <v>0</v>
      </c>
      <c r="AL15" s="79">
        <f>IF(AJ15&lt;=$C$101,0,IF(AJ15&lt;=$C$102,((AJ15-$C$101)*$E$102/100),IF(AJ15&lt;=$C$103,(((AJ15-$C$102)*$E$103/100)+$G$102),IF(AJ15&lt;=$C$104,(((AJ15-$C$103)*$E$104/100)+$G$103),IF(AJ15&lt;=$C$105,(((AJ15-$C$104)*$E$105/100)+$G$104),22)))))</f>
        <v>0</v>
      </c>
      <c r="AM15" s="68">
        <v>0</v>
      </c>
      <c r="AN15" s="68">
        <v>0</v>
      </c>
      <c r="AO15" s="79">
        <f t="shared" si="25"/>
        <v>0</v>
      </c>
      <c r="AP15" s="79">
        <f t="shared" si="26"/>
        <v>0</v>
      </c>
      <c r="AQ15" s="79">
        <f t="shared" si="27"/>
        <v>0</v>
      </c>
      <c r="AR15" s="83">
        <f t="shared" si="28"/>
        <v>0</v>
      </c>
    </row>
    <row r="16" spans="1:44" ht="38.25" customHeight="1" x14ac:dyDescent="0.2">
      <c r="B16" s="21">
        <v>10</v>
      </c>
      <c r="C16" s="69"/>
      <c r="D16" s="67"/>
      <c r="E16" s="67"/>
      <c r="F16" s="68"/>
      <c r="G16" s="79">
        <f t="shared" si="10"/>
        <v>0</v>
      </c>
      <c r="H16" s="79">
        <f t="shared" si="11"/>
        <v>0</v>
      </c>
      <c r="I16" s="79">
        <f t="shared" si="12"/>
        <v>0</v>
      </c>
      <c r="J16" s="79">
        <f t="shared" si="13"/>
        <v>0</v>
      </c>
      <c r="K16" s="68"/>
      <c r="L16" s="79">
        <f t="shared" si="14"/>
        <v>0</v>
      </c>
      <c r="M16" s="68"/>
      <c r="N16" s="79">
        <f t="shared" si="15"/>
        <v>0</v>
      </c>
      <c r="O16" s="79">
        <f t="shared" si="16"/>
        <v>0</v>
      </c>
      <c r="P16" s="71"/>
      <c r="Q16" s="39" t="s">
        <v>21</v>
      </c>
      <c r="R16" s="68"/>
      <c r="S16" s="79">
        <f t="shared" si="17"/>
        <v>0</v>
      </c>
      <c r="T16" s="71">
        <v>0</v>
      </c>
      <c r="U16" s="39" t="s">
        <v>21</v>
      </c>
      <c r="V16" s="68">
        <v>0</v>
      </c>
      <c r="W16" s="79">
        <f t="shared" si="18"/>
        <v>0</v>
      </c>
      <c r="X16" s="71">
        <v>0</v>
      </c>
      <c r="Y16" s="73" t="s">
        <v>21</v>
      </c>
      <c r="Z16" s="68">
        <v>0</v>
      </c>
      <c r="AA16" s="79">
        <f t="shared" si="19"/>
        <v>0</v>
      </c>
      <c r="AB16" s="68">
        <v>0</v>
      </c>
      <c r="AC16" s="79">
        <f t="shared" si="20"/>
        <v>0</v>
      </c>
      <c r="AD16" s="68">
        <v>0</v>
      </c>
      <c r="AE16" s="68">
        <v>0</v>
      </c>
      <c r="AF16" s="68">
        <v>0</v>
      </c>
      <c r="AG16" s="79">
        <f t="shared" si="21"/>
        <v>0</v>
      </c>
      <c r="AH16" s="79">
        <f t="shared" si="22"/>
        <v>0</v>
      </c>
      <c r="AI16" s="79">
        <f>IF($AI$6='منبع '!$A$17,AK16*'منبع '!$B$17,AK16*'منبع '!$B$18)</f>
        <v>0</v>
      </c>
      <c r="AJ16" s="79">
        <f t="shared" si="23"/>
        <v>0</v>
      </c>
      <c r="AK16" s="79">
        <f t="shared" si="24"/>
        <v>0</v>
      </c>
      <c r="AL16" s="79">
        <f>IF(AJ16&lt;=$C$101,0,IF(AJ16&lt;=$C$102,((AJ16-$C$101)*$E$102/100),IF(AJ16&lt;=$C$103,(((AJ16-$C$102)*$E$103/100)+$G$102),IF(AJ16&lt;=$C$104,(((AJ16-$C$103)*$E$104/100)+$G$103),IF(AJ16&lt;=$C$105,(((AJ16-$C$104)*$E$105/100)+$G$104),22)))))</f>
        <v>0</v>
      </c>
      <c r="AM16" s="68">
        <v>0</v>
      </c>
      <c r="AN16" s="68">
        <v>0</v>
      </c>
      <c r="AO16" s="79">
        <f t="shared" si="25"/>
        <v>0</v>
      </c>
      <c r="AP16" s="79">
        <f t="shared" si="26"/>
        <v>0</v>
      </c>
      <c r="AQ16" s="79">
        <f t="shared" si="27"/>
        <v>0</v>
      </c>
      <c r="AR16" s="83">
        <f t="shared" si="28"/>
        <v>0</v>
      </c>
    </row>
    <row r="17" spans="2:44" ht="38.25" customHeight="1" x14ac:dyDescent="0.2">
      <c r="B17" s="21">
        <v>11</v>
      </c>
      <c r="C17" s="69"/>
      <c r="D17" s="67"/>
      <c r="E17" s="67"/>
      <c r="F17" s="68"/>
      <c r="G17" s="79">
        <f t="shared" si="10"/>
        <v>0</v>
      </c>
      <c r="H17" s="79">
        <f t="shared" si="11"/>
        <v>0</v>
      </c>
      <c r="I17" s="79">
        <f t="shared" si="12"/>
        <v>0</v>
      </c>
      <c r="J17" s="79">
        <f t="shared" si="13"/>
        <v>0</v>
      </c>
      <c r="K17" s="68"/>
      <c r="L17" s="79">
        <f t="shared" si="14"/>
        <v>0</v>
      </c>
      <c r="M17" s="68"/>
      <c r="N17" s="79">
        <f t="shared" si="15"/>
        <v>0</v>
      </c>
      <c r="O17" s="79">
        <f t="shared" si="16"/>
        <v>0</v>
      </c>
      <c r="P17" s="71"/>
      <c r="Q17" s="39" t="s">
        <v>21</v>
      </c>
      <c r="R17" s="68"/>
      <c r="S17" s="79">
        <f t="shared" si="17"/>
        <v>0</v>
      </c>
      <c r="T17" s="71">
        <v>0</v>
      </c>
      <c r="U17" s="39" t="s">
        <v>21</v>
      </c>
      <c r="V17" s="68">
        <v>0</v>
      </c>
      <c r="W17" s="79">
        <f t="shared" si="18"/>
        <v>0</v>
      </c>
      <c r="X17" s="71">
        <v>0</v>
      </c>
      <c r="Y17" s="73" t="s">
        <v>21</v>
      </c>
      <c r="Z17" s="68">
        <v>0</v>
      </c>
      <c r="AA17" s="79">
        <f t="shared" si="19"/>
        <v>0</v>
      </c>
      <c r="AB17" s="68">
        <v>0</v>
      </c>
      <c r="AC17" s="79">
        <f t="shared" si="20"/>
        <v>0</v>
      </c>
      <c r="AD17" s="68">
        <v>0</v>
      </c>
      <c r="AE17" s="68">
        <v>0</v>
      </c>
      <c r="AF17" s="68">
        <v>0</v>
      </c>
      <c r="AG17" s="79">
        <f t="shared" si="21"/>
        <v>0</v>
      </c>
      <c r="AH17" s="79">
        <f t="shared" si="22"/>
        <v>0</v>
      </c>
      <c r="AI17" s="79">
        <f>IF($AI$6='منبع '!$A$17,AK17*'منبع '!$B$17,AK17*'منبع '!$B$18)</f>
        <v>0</v>
      </c>
      <c r="AJ17" s="79">
        <f t="shared" si="23"/>
        <v>0</v>
      </c>
      <c r="AK17" s="79">
        <f t="shared" si="24"/>
        <v>0</v>
      </c>
      <c r="AL17" s="79">
        <f>IF(AJ17&lt;=$C$101,0,IF(AJ17&lt;=$C$102,((AJ17-$C$101)*$E$102/100),IF(AJ17&lt;=$C$103,(((AJ17-$C$102)*$E$103/100)+$G$102),IF(AJ17&lt;=$C$104,(((AJ17-$C$103)*$E$104/100)+$G$103),IF(AJ17&lt;=$C$105,(((AJ17-$C$104)*$E$105/100)+$G$104),22)))))</f>
        <v>0</v>
      </c>
      <c r="AM17" s="68">
        <v>0</v>
      </c>
      <c r="AN17" s="68">
        <v>0</v>
      </c>
      <c r="AO17" s="79">
        <f t="shared" si="25"/>
        <v>0</v>
      </c>
      <c r="AP17" s="79">
        <f t="shared" si="26"/>
        <v>0</v>
      </c>
      <c r="AQ17" s="79">
        <f t="shared" si="27"/>
        <v>0</v>
      </c>
      <c r="AR17" s="83">
        <f t="shared" si="28"/>
        <v>0</v>
      </c>
    </row>
    <row r="18" spans="2:44" ht="38.25" customHeight="1" x14ac:dyDescent="0.2">
      <c r="B18" s="21">
        <v>12</v>
      </c>
      <c r="C18" s="69"/>
      <c r="D18" s="67"/>
      <c r="E18" s="67"/>
      <c r="F18" s="68"/>
      <c r="G18" s="79">
        <f t="shared" si="10"/>
        <v>0</v>
      </c>
      <c r="H18" s="79">
        <f t="shared" si="11"/>
        <v>0</v>
      </c>
      <c r="I18" s="79">
        <f t="shared" si="12"/>
        <v>0</v>
      </c>
      <c r="J18" s="79">
        <f t="shared" si="13"/>
        <v>0</v>
      </c>
      <c r="K18" s="68"/>
      <c r="L18" s="79">
        <f t="shared" si="14"/>
        <v>0</v>
      </c>
      <c r="M18" s="68"/>
      <c r="N18" s="79">
        <f t="shared" si="15"/>
        <v>0</v>
      </c>
      <c r="O18" s="79">
        <f t="shared" si="16"/>
        <v>0</v>
      </c>
      <c r="P18" s="71"/>
      <c r="Q18" s="39" t="s">
        <v>21</v>
      </c>
      <c r="R18" s="68"/>
      <c r="S18" s="79">
        <f t="shared" si="17"/>
        <v>0</v>
      </c>
      <c r="T18" s="71">
        <v>0</v>
      </c>
      <c r="U18" s="39" t="s">
        <v>21</v>
      </c>
      <c r="V18" s="68">
        <v>0</v>
      </c>
      <c r="W18" s="79">
        <f t="shared" si="18"/>
        <v>0</v>
      </c>
      <c r="X18" s="71">
        <v>0</v>
      </c>
      <c r="Y18" s="73" t="s">
        <v>21</v>
      </c>
      <c r="Z18" s="68">
        <v>0</v>
      </c>
      <c r="AA18" s="79">
        <f t="shared" si="19"/>
        <v>0</v>
      </c>
      <c r="AB18" s="68">
        <v>0</v>
      </c>
      <c r="AC18" s="79">
        <f t="shared" si="20"/>
        <v>0</v>
      </c>
      <c r="AD18" s="68">
        <v>0</v>
      </c>
      <c r="AE18" s="68">
        <v>0</v>
      </c>
      <c r="AF18" s="68">
        <v>0</v>
      </c>
      <c r="AG18" s="79">
        <f t="shared" si="21"/>
        <v>0</v>
      </c>
      <c r="AH18" s="79">
        <f t="shared" si="22"/>
        <v>0</v>
      </c>
      <c r="AI18" s="79">
        <f>IF($AI$6='منبع '!$A$17,AK18*'منبع '!$B$17,AK18*'منبع '!$B$18)</f>
        <v>0</v>
      </c>
      <c r="AJ18" s="79">
        <f t="shared" si="23"/>
        <v>0</v>
      </c>
      <c r="AK18" s="79">
        <f t="shared" si="24"/>
        <v>0</v>
      </c>
      <c r="AL18" s="79">
        <f>IF(AJ18&lt;=$C$101,0,IF(AJ18&lt;=$C$102,((AJ18-$C$101)*$E$102/100),IF(AJ18&lt;=$C$103,(((AJ18-$C$102)*$E$103/100)+$G$102),IF(AJ18&lt;=$C$104,(((AJ18-$C$103)*$E$104/100)+$G$103),IF(AJ18&lt;=$C$105,(((AJ18-$C$104)*$E$105/100)+$G$104),22)))))</f>
        <v>0</v>
      </c>
      <c r="AM18" s="68">
        <v>0</v>
      </c>
      <c r="AN18" s="68">
        <v>0</v>
      </c>
      <c r="AO18" s="79">
        <f t="shared" si="25"/>
        <v>0</v>
      </c>
      <c r="AP18" s="79">
        <f t="shared" si="26"/>
        <v>0</v>
      </c>
      <c r="AQ18" s="79">
        <f t="shared" si="27"/>
        <v>0</v>
      </c>
      <c r="AR18" s="83">
        <f t="shared" si="28"/>
        <v>0</v>
      </c>
    </row>
    <row r="19" spans="2:44" ht="38.25" customHeight="1" x14ac:dyDescent="0.2">
      <c r="B19" s="21">
        <v>13</v>
      </c>
      <c r="C19" s="69"/>
      <c r="D19" s="67"/>
      <c r="E19" s="67"/>
      <c r="F19" s="68"/>
      <c r="G19" s="79">
        <f t="shared" si="10"/>
        <v>0</v>
      </c>
      <c r="H19" s="79">
        <f t="shared" si="11"/>
        <v>0</v>
      </c>
      <c r="I19" s="79">
        <f t="shared" si="12"/>
        <v>0</v>
      </c>
      <c r="J19" s="79">
        <f t="shared" si="13"/>
        <v>0</v>
      </c>
      <c r="K19" s="68"/>
      <c r="L19" s="79">
        <f t="shared" si="14"/>
        <v>0</v>
      </c>
      <c r="M19" s="68"/>
      <c r="N19" s="79">
        <f t="shared" si="15"/>
        <v>0</v>
      </c>
      <c r="O19" s="79">
        <f t="shared" si="16"/>
        <v>0</v>
      </c>
      <c r="P19" s="71"/>
      <c r="Q19" s="39" t="s">
        <v>21</v>
      </c>
      <c r="R19" s="68"/>
      <c r="S19" s="79">
        <f t="shared" si="17"/>
        <v>0</v>
      </c>
      <c r="T19" s="71">
        <v>0</v>
      </c>
      <c r="U19" s="39" t="s">
        <v>21</v>
      </c>
      <c r="V19" s="68">
        <v>0</v>
      </c>
      <c r="W19" s="79">
        <f t="shared" si="18"/>
        <v>0</v>
      </c>
      <c r="X19" s="71">
        <v>0</v>
      </c>
      <c r="Y19" s="73" t="s">
        <v>21</v>
      </c>
      <c r="Z19" s="68">
        <v>0</v>
      </c>
      <c r="AA19" s="79">
        <f t="shared" si="19"/>
        <v>0</v>
      </c>
      <c r="AB19" s="68">
        <v>0</v>
      </c>
      <c r="AC19" s="79">
        <f t="shared" si="20"/>
        <v>0</v>
      </c>
      <c r="AD19" s="68">
        <v>0</v>
      </c>
      <c r="AE19" s="68">
        <v>0</v>
      </c>
      <c r="AF19" s="68">
        <v>0</v>
      </c>
      <c r="AG19" s="79">
        <f t="shared" si="21"/>
        <v>0</v>
      </c>
      <c r="AH19" s="79">
        <f t="shared" si="22"/>
        <v>0</v>
      </c>
      <c r="AI19" s="79">
        <f>IF($AI$6='منبع '!$A$17,AK19*'منبع '!$B$17,AK19*'منبع '!$B$18)</f>
        <v>0</v>
      </c>
      <c r="AJ19" s="79">
        <f t="shared" si="23"/>
        <v>0</v>
      </c>
      <c r="AK19" s="79">
        <f t="shared" si="24"/>
        <v>0</v>
      </c>
      <c r="AL19" s="79">
        <f>IF(AJ19&lt;=$C$101,0,IF(AJ19&lt;=$C$102,((AJ19-$C$101)*$E$102/100),IF(AJ19&lt;=$C$103,(((AJ19-$C$102)*$E$103/100)+$G$102),IF(AJ19&lt;=$C$104,(((AJ19-$C$103)*$E$104/100)+$G$103),IF(AJ19&lt;=$C$105,(((AJ19-$C$104)*$E$105/100)+$G$104),22)))))</f>
        <v>0</v>
      </c>
      <c r="AM19" s="68">
        <v>0</v>
      </c>
      <c r="AN19" s="68">
        <v>0</v>
      </c>
      <c r="AO19" s="79">
        <f t="shared" si="25"/>
        <v>0</v>
      </c>
      <c r="AP19" s="79">
        <f t="shared" si="26"/>
        <v>0</v>
      </c>
      <c r="AQ19" s="79">
        <f t="shared" si="27"/>
        <v>0</v>
      </c>
      <c r="AR19" s="83">
        <f t="shared" si="28"/>
        <v>0</v>
      </c>
    </row>
    <row r="20" spans="2:44" ht="38.25" customHeight="1" x14ac:dyDescent="0.2">
      <c r="B20" s="21">
        <v>14</v>
      </c>
      <c r="C20" s="69"/>
      <c r="D20" s="67"/>
      <c r="E20" s="67"/>
      <c r="F20" s="68"/>
      <c r="G20" s="79">
        <f t="shared" si="10"/>
        <v>0</v>
      </c>
      <c r="H20" s="79">
        <f t="shared" si="11"/>
        <v>0</v>
      </c>
      <c r="I20" s="79">
        <f t="shared" si="12"/>
        <v>0</v>
      </c>
      <c r="J20" s="79">
        <f t="shared" si="13"/>
        <v>0</v>
      </c>
      <c r="K20" s="68"/>
      <c r="L20" s="79">
        <f t="shared" si="14"/>
        <v>0</v>
      </c>
      <c r="M20" s="68"/>
      <c r="N20" s="79">
        <f t="shared" si="15"/>
        <v>0</v>
      </c>
      <c r="O20" s="79">
        <f t="shared" si="16"/>
        <v>0</v>
      </c>
      <c r="P20" s="71"/>
      <c r="Q20" s="39" t="s">
        <v>21</v>
      </c>
      <c r="R20" s="68"/>
      <c r="S20" s="79">
        <f t="shared" si="17"/>
        <v>0</v>
      </c>
      <c r="T20" s="71">
        <v>0</v>
      </c>
      <c r="U20" s="39" t="s">
        <v>21</v>
      </c>
      <c r="V20" s="68">
        <v>0</v>
      </c>
      <c r="W20" s="79">
        <f t="shared" si="18"/>
        <v>0</v>
      </c>
      <c r="X20" s="71">
        <v>0</v>
      </c>
      <c r="Y20" s="73" t="s">
        <v>21</v>
      </c>
      <c r="Z20" s="68">
        <v>0</v>
      </c>
      <c r="AA20" s="79">
        <f t="shared" si="19"/>
        <v>0</v>
      </c>
      <c r="AB20" s="68">
        <v>0</v>
      </c>
      <c r="AC20" s="79">
        <f t="shared" si="20"/>
        <v>0</v>
      </c>
      <c r="AD20" s="68">
        <v>0</v>
      </c>
      <c r="AE20" s="68">
        <v>0</v>
      </c>
      <c r="AF20" s="68">
        <v>0</v>
      </c>
      <c r="AG20" s="79">
        <f t="shared" si="21"/>
        <v>0</v>
      </c>
      <c r="AH20" s="79">
        <f t="shared" si="22"/>
        <v>0</v>
      </c>
      <c r="AI20" s="79">
        <f>IF($AI$6='منبع '!$A$17,AK20*'منبع '!$B$17,AK20*'منبع '!$B$18)</f>
        <v>0</v>
      </c>
      <c r="AJ20" s="79">
        <f t="shared" si="23"/>
        <v>0</v>
      </c>
      <c r="AK20" s="79">
        <f t="shared" si="24"/>
        <v>0</v>
      </c>
      <c r="AL20" s="79">
        <f>IF(AJ20&lt;=$C$101,0,IF(AJ20&lt;=$C$102,((AJ20-$C$101)*$E$102/100),IF(AJ20&lt;=$C$103,(((AJ20-$C$102)*$E$103/100)+$G$102),IF(AJ20&lt;=$C$104,(((AJ20-$C$103)*$E$104/100)+$G$103),IF(AJ20&lt;=$C$105,(((AJ20-$C$104)*$E$105/100)+$G$104),22)))))</f>
        <v>0</v>
      </c>
      <c r="AM20" s="68">
        <v>0</v>
      </c>
      <c r="AN20" s="68">
        <v>0</v>
      </c>
      <c r="AO20" s="79">
        <f t="shared" si="25"/>
        <v>0</v>
      </c>
      <c r="AP20" s="79">
        <f t="shared" si="26"/>
        <v>0</v>
      </c>
      <c r="AQ20" s="79">
        <f t="shared" si="27"/>
        <v>0</v>
      </c>
      <c r="AR20" s="83">
        <f t="shared" si="28"/>
        <v>0</v>
      </c>
    </row>
    <row r="21" spans="2:44" ht="38.25" customHeight="1" x14ac:dyDescent="0.2">
      <c r="B21" s="21">
        <v>15</v>
      </c>
      <c r="C21" s="69"/>
      <c r="D21" s="67"/>
      <c r="E21" s="67"/>
      <c r="F21" s="68"/>
      <c r="G21" s="79">
        <f t="shared" si="10"/>
        <v>0</v>
      </c>
      <c r="H21" s="79">
        <f t="shared" si="11"/>
        <v>0</v>
      </c>
      <c r="I21" s="79">
        <f t="shared" si="12"/>
        <v>0</v>
      </c>
      <c r="J21" s="79">
        <f t="shared" si="13"/>
        <v>0</v>
      </c>
      <c r="K21" s="68"/>
      <c r="L21" s="79">
        <f t="shared" si="14"/>
        <v>0</v>
      </c>
      <c r="M21" s="68"/>
      <c r="N21" s="79">
        <f t="shared" si="15"/>
        <v>0</v>
      </c>
      <c r="O21" s="79">
        <f t="shared" si="16"/>
        <v>0</v>
      </c>
      <c r="P21" s="71"/>
      <c r="Q21" s="39" t="s">
        <v>21</v>
      </c>
      <c r="R21" s="68"/>
      <c r="S21" s="79">
        <f t="shared" si="17"/>
        <v>0</v>
      </c>
      <c r="T21" s="71">
        <v>0</v>
      </c>
      <c r="U21" s="39" t="s">
        <v>21</v>
      </c>
      <c r="V21" s="68">
        <v>0</v>
      </c>
      <c r="W21" s="79">
        <f t="shared" si="18"/>
        <v>0</v>
      </c>
      <c r="X21" s="71">
        <v>0</v>
      </c>
      <c r="Y21" s="73" t="s">
        <v>21</v>
      </c>
      <c r="Z21" s="68">
        <v>0</v>
      </c>
      <c r="AA21" s="79">
        <f t="shared" si="19"/>
        <v>0</v>
      </c>
      <c r="AB21" s="68">
        <v>0</v>
      </c>
      <c r="AC21" s="79">
        <f t="shared" si="20"/>
        <v>0</v>
      </c>
      <c r="AD21" s="68">
        <v>0</v>
      </c>
      <c r="AE21" s="68">
        <v>0</v>
      </c>
      <c r="AF21" s="68">
        <v>0</v>
      </c>
      <c r="AG21" s="79">
        <f t="shared" si="21"/>
        <v>0</v>
      </c>
      <c r="AH21" s="79">
        <f t="shared" si="22"/>
        <v>0</v>
      </c>
      <c r="AI21" s="79">
        <f>IF($AI$6='منبع '!$A$17,AK21*'منبع '!$B$17,AK21*'منبع '!$B$18)</f>
        <v>0</v>
      </c>
      <c r="AJ21" s="79">
        <f t="shared" si="23"/>
        <v>0</v>
      </c>
      <c r="AK21" s="79">
        <f t="shared" si="24"/>
        <v>0</v>
      </c>
      <c r="AL21" s="79">
        <f>IF(AJ21&lt;=$C$101,0,IF(AJ21&lt;=$C$102,((AJ21-$C$101)*$E$102/100),IF(AJ21&lt;=$C$103,(((AJ21-$C$102)*$E$103/100)+$G$102),IF(AJ21&lt;=$C$104,(((AJ21-$C$103)*$E$104/100)+$G$103),IF(AJ21&lt;=$C$105,(((AJ21-$C$104)*$E$105/100)+$G$104),22)))))</f>
        <v>0</v>
      </c>
      <c r="AM21" s="68">
        <v>0</v>
      </c>
      <c r="AN21" s="68">
        <v>0</v>
      </c>
      <c r="AO21" s="79">
        <f t="shared" si="25"/>
        <v>0</v>
      </c>
      <c r="AP21" s="79">
        <f t="shared" si="26"/>
        <v>0</v>
      </c>
      <c r="AQ21" s="79">
        <f t="shared" si="27"/>
        <v>0</v>
      </c>
      <c r="AR21" s="83">
        <f t="shared" si="28"/>
        <v>0</v>
      </c>
    </row>
    <row r="22" spans="2:44" ht="38.25" customHeight="1" x14ac:dyDescent="0.2">
      <c r="B22" s="21">
        <v>16</v>
      </c>
      <c r="C22" s="69"/>
      <c r="D22" s="67"/>
      <c r="E22" s="67"/>
      <c r="F22" s="68"/>
      <c r="G22" s="79">
        <f t="shared" si="10"/>
        <v>0</v>
      </c>
      <c r="H22" s="79">
        <f t="shared" si="11"/>
        <v>0</v>
      </c>
      <c r="I22" s="79">
        <f t="shared" si="12"/>
        <v>0</v>
      </c>
      <c r="J22" s="79">
        <f t="shared" si="13"/>
        <v>0</v>
      </c>
      <c r="K22" s="68"/>
      <c r="L22" s="79">
        <f t="shared" si="14"/>
        <v>0</v>
      </c>
      <c r="M22" s="68"/>
      <c r="N22" s="79">
        <f t="shared" si="15"/>
        <v>0</v>
      </c>
      <c r="O22" s="79">
        <f t="shared" si="16"/>
        <v>0</v>
      </c>
      <c r="P22" s="71"/>
      <c r="Q22" s="39" t="s">
        <v>21</v>
      </c>
      <c r="R22" s="68"/>
      <c r="S22" s="79">
        <f t="shared" si="17"/>
        <v>0</v>
      </c>
      <c r="T22" s="71">
        <v>0</v>
      </c>
      <c r="U22" s="39" t="s">
        <v>21</v>
      </c>
      <c r="V22" s="68">
        <v>0</v>
      </c>
      <c r="W22" s="79">
        <f t="shared" si="18"/>
        <v>0</v>
      </c>
      <c r="X22" s="71">
        <v>0</v>
      </c>
      <c r="Y22" s="73" t="s">
        <v>21</v>
      </c>
      <c r="Z22" s="68">
        <v>0</v>
      </c>
      <c r="AA22" s="79">
        <f t="shared" si="19"/>
        <v>0</v>
      </c>
      <c r="AB22" s="68">
        <v>0</v>
      </c>
      <c r="AC22" s="79">
        <f t="shared" si="20"/>
        <v>0</v>
      </c>
      <c r="AD22" s="68">
        <v>0</v>
      </c>
      <c r="AE22" s="68">
        <v>0</v>
      </c>
      <c r="AF22" s="68">
        <v>0</v>
      </c>
      <c r="AG22" s="79">
        <f t="shared" si="21"/>
        <v>0</v>
      </c>
      <c r="AH22" s="79">
        <f t="shared" si="22"/>
        <v>0</v>
      </c>
      <c r="AI22" s="79">
        <f>IF($AI$6='منبع '!$A$17,AK22*'منبع '!$B$17,AK22*'منبع '!$B$18)</f>
        <v>0</v>
      </c>
      <c r="AJ22" s="79">
        <f t="shared" si="23"/>
        <v>0</v>
      </c>
      <c r="AK22" s="79">
        <f t="shared" si="24"/>
        <v>0</v>
      </c>
      <c r="AL22" s="79">
        <f>IF(AJ22&lt;=$C$101,0,IF(AJ22&lt;=$C$102,((AJ22-$C$101)*$E$102/100),IF(AJ22&lt;=$C$103,(((AJ22-$C$102)*$E$103/100)+$G$102),IF(AJ22&lt;=$C$104,(((AJ22-$C$103)*$E$104/100)+$G$103),IF(AJ22&lt;=$C$105,(((AJ22-$C$104)*$E$105/100)+$G$104),22)))))</f>
        <v>0</v>
      </c>
      <c r="AM22" s="68">
        <v>0</v>
      </c>
      <c r="AN22" s="68">
        <v>0</v>
      </c>
      <c r="AO22" s="79">
        <f t="shared" si="25"/>
        <v>0</v>
      </c>
      <c r="AP22" s="79">
        <f t="shared" si="26"/>
        <v>0</v>
      </c>
      <c r="AQ22" s="79">
        <f t="shared" si="27"/>
        <v>0</v>
      </c>
      <c r="AR22" s="83">
        <f t="shared" si="28"/>
        <v>0</v>
      </c>
    </row>
    <row r="23" spans="2:44" ht="38.25" customHeight="1" x14ac:dyDescent="0.2">
      <c r="B23" s="21">
        <v>17</v>
      </c>
      <c r="C23" s="69"/>
      <c r="D23" s="67"/>
      <c r="E23" s="67"/>
      <c r="F23" s="68"/>
      <c r="G23" s="79">
        <f t="shared" si="10"/>
        <v>0</v>
      </c>
      <c r="H23" s="79">
        <f t="shared" si="11"/>
        <v>0</v>
      </c>
      <c r="I23" s="79">
        <f t="shared" si="12"/>
        <v>0</v>
      </c>
      <c r="J23" s="79">
        <f t="shared" si="13"/>
        <v>0</v>
      </c>
      <c r="K23" s="68"/>
      <c r="L23" s="79">
        <f t="shared" si="14"/>
        <v>0</v>
      </c>
      <c r="M23" s="68"/>
      <c r="N23" s="79">
        <f t="shared" si="15"/>
        <v>0</v>
      </c>
      <c r="O23" s="79">
        <f t="shared" si="16"/>
        <v>0</v>
      </c>
      <c r="P23" s="71"/>
      <c r="Q23" s="39" t="s">
        <v>21</v>
      </c>
      <c r="R23" s="68"/>
      <c r="S23" s="79">
        <f t="shared" si="17"/>
        <v>0</v>
      </c>
      <c r="T23" s="71">
        <v>0</v>
      </c>
      <c r="U23" s="39" t="s">
        <v>21</v>
      </c>
      <c r="V23" s="68">
        <v>0</v>
      </c>
      <c r="W23" s="79">
        <f t="shared" si="18"/>
        <v>0</v>
      </c>
      <c r="X23" s="71">
        <v>0</v>
      </c>
      <c r="Y23" s="73" t="s">
        <v>21</v>
      </c>
      <c r="Z23" s="68">
        <v>0</v>
      </c>
      <c r="AA23" s="79">
        <f t="shared" si="19"/>
        <v>0</v>
      </c>
      <c r="AB23" s="68">
        <v>0</v>
      </c>
      <c r="AC23" s="79">
        <f t="shared" si="20"/>
        <v>0</v>
      </c>
      <c r="AD23" s="68">
        <v>0</v>
      </c>
      <c r="AE23" s="68">
        <v>0</v>
      </c>
      <c r="AF23" s="68">
        <v>0</v>
      </c>
      <c r="AG23" s="79">
        <f t="shared" si="21"/>
        <v>0</v>
      </c>
      <c r="AH23" s="79">
        <f t="shared" si="22"/>
        <v>0</v>
      </c>
      <c r="AI23" s="79">
        <f>IF($AI$6='منبع '!$A$17,AK23*'منبع '!$B$17,AK23*'منبع '!$B$18)</f>
        <v>0</v>
      </c>
      <c r="AJ23" s="79">
        <f t="shared" si="23"/>
        <v>0</v>
      </c>
      <c r="AK23" s="79">
        <f t="shared" si="24"/>
        <v>0</v>
      </c>
      <c r="AL23" s="79">
        <f>IF(AJ23&lt;=$C$101,0,IF(AJ23&lt;=$C$102,((AJ23-$C$101)*$E$102/100),IF(AJ23&lt;=$C$103,(((AJ23-$C$102)*$E$103/100)+$G$102),IF(AJ23&lt;=$C$104,(((AJ23-$C$103)*$E$104/100)+$G$103),IF(AJ23&lt;=$C$105,(((AJ23-$C$104)*$E$105/100)+$G$104),22)))))</f>
        <v>0</v>
      </c>
      <c r="AM23" s="68">
        <v>0</v>
      </c>
      <c r="AN23" s="68">
        <v>0</v>
      </c>
      <c r="AO23" s="79">
        <f t="shared" si="25"/>
        <v>0</v>
      </c>
      <c r="AP23" s="79">
        <f t="shared" si="26"/>
        <v>0</v>
      </c>
      <c r="AQ23" s="79">
        <f t="shared" si="27"/>
        <v>0</v>
      </c>
      <c r="AR23" s="83">
        <f t="shared" si="28"/>
        <v>0</v>
      </c>
    </row>
    <row r="24" spans="2:44" ht="38.25" customHeight="1" x14ac:dyDescent="0.2">
      <c r="B24" s="21">
        <v>18</v>
      </c>
      <c r="C24" s="69"/>
      <c r="D24" s="67"/>
      <c r="E24" s="67"/>
      <c r="F24" s="68"/>
      <c r="G24" s="79">
        <f t="shared" si="10"/>
        <v>0</v>
      </c>
      <c r="H24" s="79">
        <f t="shared" si="11"/>
        <v>0</v>
      </c>
      <c r="I24" s="79">
        <f t="shared" si="12"/>
        <v>0</v>
      </c>
      <c r="J24" s="79">
        <f t="shared" si="13"/>
        <v>0</v>
      </c>
      <c r="K24" s="68"/>
      <c r="L24" s="79">
        <f t="shared" si="14"/>
        <v>0</v>
      </c>
      <c r="M24" s="68"/>
      <c r="N24" s="79">
        <f t="shared" si="15"/>
        <v>0</v>
      </c>
      <c r="O24" s="79">
        <f t="shared" si="16"/>
        <v>0</v>
      </c>
      <c r="P24" s="71"/>
      <c r="Q24" s="39" t="s">
        <v>21</v>
      </c>
      <c r="R24" s="68"/>
      <c r="S24" s="79">
        <f t="shared" si="17"/>
        <v>0</v>
      </c>
      <c r="T24" s="71">
        <v>0</v>
      </c>
      <c r="U24" s="39" t="s">
        <v>21</v>
      </c>
      <c r="V24" s="68">
        <v>0</v>
      </c>
      <c r="W24" s="79">
        <f t="shared" si="18"/>
        <v>0</v>
      </c>
      <c r="X24" s="71">
        <v>0</v>
      </c>
      <c r="Y24" s="73" t="s">
        <v>21</v>
      </c>
      <c r="Z24" s="68">
        <v>0</v>
      </c>
      <c r="AA24" s="79">
        <f t="shared" si="19"/>
        <v>0</v>
      </c>
      <c r="AB24" s="68">
        <v>0</v>
      </c>
      <c r="AC24" s="79">
        <f t="shared" si="20"/>
        <v>0</v>
      </c>
      <c r="AD24" s="68">
        <v>0</v>
      </c>
      <c r="AE24" s="68">
        <v>0</v>
      </c>
      <c r="AF24" s="68">
        <v>0</v>
      </c>
      <c r="AG24" s="79">
        <f t="shared" si="21"/>
        <v>0</v>
      </c>
      <c r="AH24" s="79">
        <f t="shared" si="22"/>
        <v>0</v>
      </c>
      <c r="AI24" s="79">
        <f>IF($AI$6='منبع '!$A$17,AK24*'منبع '!$B$17,AK24*'منبع '!$B$18)</f>
        <v>0</v>
      </c>
      <c r="AJ24" s="79">
        <f t="shared" si="23"/>
        <v>0</v>
      </c>
      <c r="AK24" s="79">
        <f t="shared" si="24"/>
        <v>0</v>
      </c>
      <c r="AL24" s="79">
        <f>IF(AJ24&lt;=$C$101,0,IF(AJ24&lt;=$C$102,((AJ24-$C$101)*$E$102/100),IF(AJ24&lt;=$C$103,(((AJ24-$C$102)*$E$103/100)+$G$102),IF(AJ24&lt;=$C$104,(((AJ24-$C$103)*$E$104/100)+$G$103),IF(AJ24&lt;=$C$105,(((AJ24-$C$104)*$E$105/100)+$G$104),22)))))</f>
        <v>0</v>
      </c>
      <c r="AM24" s="68">
        <v>0</v>
      </c>
      <c r="AN24" s="68">
        <v>0</v>
      </c>
      <c r="AO24" s="79">
        <f t="shared" si="25"/>
        <v>0</v>
      </c>
      <c r="AP24" s="79">
        <f t="shared" si="26"/>
        <v>0</v>
      </c>
      <c r="AQ24" s="79">
        <f t="shared" si="27"/>
        <v>0</v>
      </c>
      <c r="AR24" s="83">
        <f t="shared" si="28"/>
        <v>0</v>
      </c>
    </row>
    <row r="25" spans="2:44" ht="38.25" customHeight="1" x14ac:dyDescent="0.2">
      <c r="B25" s="21">
        <v>19</v>
      </c>
      <c r="C25" s="69"/>
      <c r="D25" s="67"/>
      <c r="E25" s="67"/>
      <c r="F25" s="68"/>
      <c r="G25" s="79">
        <f t="shared" si="10"/>
        <v>0</v>
      </c>
      <c r="H25" s="79">
        <f t="shared" si="11"/>
        <v>0</v>
      </c>
      <c r="I25" s="79">
        <f t="shared" si="12"/>
        <v>0</v>
      </c>
      <c r="J25" s="79">
        <f t="shared" si="13"/>
        <v>0</v>
      </c>
      <c r="K25" s="68"/>
      <c r="L25" s="79">
        <f t="shared" si="14"/>
        <v>0</v>
      </c>
      <c r="M25" s="68"/>
      <c r="N25" s="79">
        <f t="shared" si="15"/>
        <v>0</v>
      </c>
      <c r="O25" s="79">
        <f t="shared" si="16"/>
        <v>0</v>
      </c>
      <c r="P25" s="71"/>
      <c r="Q25" s="39" t="s">
        <v>21</v>
      </c>
      <c r="R25" s="68"/>
      <c r="S25" s="79">
        <f t="shared" si="17"/>
        <v>0</v>
      </c>
      <c r="T25" s="71">
        <v>0</v>
      </c>
      <c r="U25" s="39" t="s">
        <v>21</v>
      </c>
      <c r="V25" s="68">
        <v>0</v>
      </c>
      <c r="W25" s="79">
        <f t="shared" si="18"/>
        <v>0</v>
      </c>
      <c r="X25" s="71">
        <v>0</v>
      </c>
      <c r="Y25" s="73" t="s">
        <v>21</v>
      </c>
      <c r="Z25" s="68">
        <v>0</v>
      </c>
      <c r="AA25" s="79">
        <f t="shared" si="19"/>
        <v>0</v>
      </c>
      <c r="AB25" s="68">
        <v>0</v>
      </c>
      <c r="AC25" s="79">
        <f t="shared" si="20"/>
        <v>0</v>
      </c>
      <c r="AD25" s="68">
        <v>0</v>
      </c>
      <c r="AE25" s="68">
        <v>0</v>
      </c>
      <c r="AF25" s="68">
        <v>0</v>
      </c>
      <c r="AG25" s="79">
        <f t="shared" si="21"/>
        <v>0</v>
      </c>
      <c r="AH25" s="79">
        <f t="shared" si="22"/>
        <v>0</v>
      </c>
      <c r="AI25" s="79">
        <f>IF($AI$6='منبع '!$A$17,AK25*'منبع '!$B$17,AK25*'منبع '!$B$18)</f>
        <v>0</v>
      </c>
      <c r="AJ25" s="79">
        <f t="shared" si="23"/>
        <v>0</v>
      </c>
      <c r="AK25" s="79">
        <f t="shared" si="24"/>
        <v>0</v>
      </c>
      <c r="AL25" s="79">
        <f>IF(AJ25&lt;=$C$101,0,IF(AJ25&lt;=$C$102,((AJ25-$C$101)*$E$102/100),IF(AJ25&lt;=$C$103,(((AJ25-$C$102)*$E$103/100)+$G$102),IF(AJ25&lt;=$C$104,(((AJ25-$C$103)*$E$104/100)+$G$103),IF(AJ25&lt;=$C$105,(((AJ25-$C$104)*$E$105/100)+$G$104),22)))))</f>
        <v>0</v>
      </c>
      <c r="AM25" s="68">
        <v>0</v>
      </c>
      <c r="AN25" s="68">
        <v>0</v>
      </c>
      <c r="AO25" s="79">
        <f t="shared" si="25"/>
        <v>0</v>
      </c>
      <c r="AP25" s="79">
        <f t="shared" si="26"/>
        <v>0</v>
      </c>
      <c r="AQ25" s="79">
        <f t="shared" si="27"/>
        <v>0</v>
      </c>
      <c r="AR25" s="83">
        <f t="shared" si="28"/>
        <v>0</v>
      </c>
    </row>
    <row r="26" spans="2:44" ht="38.25" customHeight="1" x14ac:dyDescent="0.2">
      <c r="B26" s="21">
        <v>20</v>
      </c>
      <c r="C26" s="69"/>
      <c r="D26" s="67"/>
      <c r="E26" s="67"/>
      <c r="F26" s="68"/>
      <c r="G26" s="79">
        <f t="shared" si="10"/>
        <v>0</v>
      </c>
      <c r="H26" s="79">
        <f t="shared" si="11"/>
        <v>0</v>
      </c>
      <c r="I26" s="79">
        <f t="shared" si="12"/>
        <v>0</v>
      </c>
      <c r="J26" s="79">
        <f t="shared" si="13"/>
        <v>0</v>
      </c>
      <c r="K26" s="68"/>
      <c r="L26" s="79">
        <f t="shared" si="14"/>
        <v>0</v>
      </c>
      <c r="M26" s="68"/>
      <c r="N26" s="79">
        <f t="shared" si="15"/>
        <v>0</v>
      </c>
      <c r="O26" s="79">
        <f t="shared" si="16"/>
        <v>0</v>
      </c>
      <c r="P26" s="71"/>
      <c r="Q26" s="39" t="s">
        <v>21</v>
      </c>
      <c r="R26" s="68"/>
      <c r="S26" s="79">
        <f t="shared" si="17"/>
        <v>0</v>
      </c>
      <c r="T26" s="71">
        <v>0</v>
      </c>
      <c r="U26" s="39" t="s">
        <v>21</v>
      </c>
      <c r="V26" s="68">
        <v>0</v>
      </c>
      <c r="W26" s="79">
        <f t="shared" si="18"/>
        <v>0</v>
      </c>
      <c r="X26" s="71">
        <v>0</v>
      </c>
      <c r="Y26" s="73" t="s">
        <v>21</v>
      </c>
      <c r="Z26" s="68">
        <v>0</v>
      </c>
      <c r="AA26" s="79">
        <f t="shared" si="19"/>
        <v>0</v>
      </c>
      <c r="AB26" s="68">
        <v>0</v>
      </c>
      <c r="AC26" s="79">
        <f t="shared" si="20"/>
        <v>0</v>
      </c>
      <c r="AD26" s="68">
        <v>0</v>
      </c>
      <c r="AE26" s="68">
        <v>0</v>
      </c>
      <c r="AF26" s="68">
        <v>0</v>
      </c>
      <c r="AG26" s="79">
        <f t="shared" si="21"/>
        <v>0</v>
      </c>
      <c r="AH26" s="79">
        <f t="shared" si="22"/>
        <v>0</v>
      </c>
      <c r="AI26" s="79">
        <f>IF($AI$6='منبع '!$A$17,AK26*'منبع '!$B$17,AK26*'منبع '!$B$18)</f>
        <v>0</v>
      </c>
      <c r="AJ26" s="79">
        <f t="shared" si="23"/>
        <v>0</v>
      </c>
      <c r="AK26" s="79">
        <f t="shared" si="24"/>
        <v>0</v>
      </c>
      <c r="AL26" s="79">
        <f>IF(AJ26&lt;=$C$101,0,IF(AJ26&lt;=$C$102,((AJ26-$C$101)*$E$102/100),IF(AJ26&lt;=$C$103,(((AJ26-$C$102)*$E$103/100)+$G$102),IF(AJ26&lt;=$C$104,(((AJ26-$C$103)*$E$104/100)+$G$103),IF(AJ26&lt;=$C$105,(((AJ26-$C$104)*$E$105/100)+$G$104),22)))))</f>
        <v>0</v>
      </c>
      <c r="AM26" s="68">
        <v>0</v>
      </c>
      <c r="AN26" s="68">
        <v>0</v>
      </c>
      <c r="AO26" s="79">
        <f t="shared" si="25"/>
        <v>0</v>
      </c>
      <c r="AP26" s="79">
        <f t="shared" si="26"/>
        <v>0</v>
      </c>
      <c r="AQ26" s="79">
        <f t="shared" si="27"/>
        <v>0</v>
      </c>
      <c r="AR26" s="83">
        <f t="shared" si="28"/>
        <v>0</v>
      </c>
    </row>
    <row r="27" spans="2:44" ht="38.25" customHeight="1" x14ac:dyDescent="0.2">
      <c r="B27" s="21">
        <v>21</v>
      </c>
      <c r="C27" s="69"/>
      <c r="D27" s="67"/>
      <c r="E27" s="67"/>
      <c r="F27" s="68"/>
      <c r="G27" s="79">
        <f t="shared" si="10"/>
        <v>0</v>
      </c>
      <c r="H27" s="79">
        <f t="shared" si="11"/>
        <v>0</v>
      </c>
      <c r="I27" s="79">
        <f t="shared" si="12"/>
        <v>0</v>
      </c>
      <c r="J27" s="79">
        <f t="shared" si="13"/>
        <v>0</v>
      </c>
      <c r="K27" s="68"/>
      <c r="L27" s="79">
        <f t="shared" si="14"/>
        <v>0</v>
      </c>
      <c r="M27" s="68"/>
      <c r="N27" s="79">
        <f t="shared" si="15"/>
        <v>0</v>
      </c>
      <c r="O27" s="79">
        <f t="shared" si="16"/>
        <v>0</v>
      </c>
      <c r="P27" s="71"/>
      <c r="Q27" s="39" t="s">
        <v>21</v>
      </c>
      <c r="R27" s="68"/>
      <c r="S27" s="79">
        <f t="shared" si="17"/>
        <v>0</v>
      </c>
      <c r="T27" s="71">
        <v>0</v>
      </c>
      <c r="U27" s="39" t="s">
        <v>21</v>
      </c>
      <c r="V27" s="68">
        <v>0</v>
      </c>
      <c r="W27" s="79">
        <f t="shared" si="18"/>
        <v>0</v>
      </c>
      <c r="X27" s="71">
        <v>0</v>
      </c>
      <c r="Y27" s="73" t="s">
        <v>21</v>
      </c>
      <c r="Z27" s="68">
        <v>0</v>
      </c>
      <c r="AA27" s="79">
        <f t="shared" si="19"/>
        <v>0</v>
      </c>
      <c r="AB27" s="68">
        <v>0</v>
      </c>
      <c r="AC27" s="79">
        <f t="shared" si="20"/>
        <v>0</v>
      </c>
      <c r="AD27" s="68">
        <v>0</v>
      </c>
      <c r="AE27" s="68">
        <v>0</v>
      </c>
      <c r="AF27" s="68">
        <v>0</v>
      </c>
      <c r="AG27" s="79">
        <f t="shared" si="21"/>
        <v>0</v>
      </c>
      <c r="AH27" s="79">
        <f t="shared" si="22"/>
        <v>0</v>
      </c>
      <c r="AI27" s="79">
        <f>IF($AI$6='منبع '!$A$17,AK27*'منبع '!$B$17,AK27*'منبع '!$B$18)</f>
        <v>0</v>
      </c>
      <c r="AJ27" s="79">
        <f t="shared" si="23"/>
        <v>0</v>
      </c>
      <c r="AK27" s="79">
        <f t="shared" si="24"/>
        <v>0</v>
      </c>
      <c r="AL27" s="79">
        <f>IF(AJ27&lt;=$C$101,0,IF(AJ27&lt;=$C$102,((AJ27-$C$101)*$E$102/100),IF(AJ27&lt;=$C$103,(((AJ27-$C$102)*$E$103/100)+$G$102),IF(AJ27&lt;=$C$104,(((AJ27-$C$103)*$E$104/100)+$G$103),IF(AJ27&lt;=$C$105,(((AJ27-$C$104)*$E$105/100)+$G$104),22)))))</f>
        <v>0</v>
      </c>
      <c r="AM27" s="68">
        <v>0</v>
      </c>
      <c r="AN27" s="68">
        <v>0</v>
      </c>
      <c r="AO27" s="79">
        <f t="shared" si="25"/>
        <v>0</v>
      </c>
      <c r="AP27" s="79">
        <f t="shared" si="26"/>
        <v>0</v>
      </c>
      <c r="AQ27" s="79">
        <f t="shared" si="27"/>
        <v>0</v>
      </c>
      <c r="AR27" s="83">
        <f t="shared" si="28"/>
        <v>0</v>
      </c>
    </row>
    <row r="28" spans="2:44" ht="38.25" customHeight="1" x14ac:dyDescent="0.2">
      <c r="B28" s="21">
        <v>22</v>
      </c>
      <c r="C28" s="69"/>
      <c r="D28" s="67"/>
      <c r="E28" s="67"/>
      <c r="F28" s="68"/>
      <c r="G28" s="79">
        <f t="shared" si="10"/>
        <v>0</v>
      </c>
      <c r="H28" s="79">
        <f t="shared" si="11"/>
        <v>0</v>
      </c>
      <c r="I28" s="79">
        <f t="shared" si="12"/>
        <v>0</v>
      </c>
      <c r="J28" s="79">
        <f t="shared" si="13"/>
        <v>0</v>
      </c>
      <c r="K28" s="68"/>
      <c r="L28" s="79">
        <f t="shared" si="14"/>
        <v>0</v>
      </c>
      <c r="M28" s="68"/>
      <c r="N28" s="79">
        <f t="shared" si="15"/>
        <v>0</v>
      </c>
      <c r="O28" s="79">
        <f t="shared" si="16"/>
        <v>0</v>
      </c>
      <c r="P28" s="71"/>
      <c r="Q28" s="39" t="s">
        <v>21</v>
      </c>
      <c r="R28" s="68"/>
      <c r="S28" s="79">
        <f t="shared" si="17"/>
        <v>0</v>
      </c>
      <c r="T28" s="71">
        <v>0</v>
      </c>
      <c r="U28" s="39" t="s">
        <v>21</v>
      </c>
      <c r="V28" s="68">
        <v>0</v>
      </c>
      <c r="W28" s="79">
        <f t="shared" si="18"/>
        <v>0</v>
      </c>
      <c r="X28" s="71">
        <v>0</v>
      </c>
      <c r="Y28" s="73" t="s">
        <v>21</v>
      </c>
      <c r="Z28" s="68">
        <v>0</v>
      </c>
      <c r="AA28" s="79">
        <f t="shared" si="19"/>
        <v>0</v>
      </c>
      <c r="AB28" s="68">
        <v>0</v>
      </c>
      <c r="AC28" s="79">
        <f t="shared" si="20"/>
        <v>0</v>
      </c>
      <c r="AD28" s="68">
        <v>0</v>
      </c>
      <c r="AE28" s="68">
        <v>0</v>
      </c>
      <c r="AF28" s="68">
        <v>0</v>
      </c>
      <c r="AG28" s="79">
        <f t="shared" si="21"/>
        <v>0</v>
      </c>
      <c r="AH28" s="79">
        <f t="shared" si="22"/>
        <v>0</v>
      </c>
      <c r="AI28" s="79">
        <f>IF($AI$6='منبع '!$A$17,AK28*'منبع '!$B$17,AK28*'منبع '!$B$18)</f>
        <v>0</v>
      </c>
      <c r="AJ28" s="79">
        <f t="shared" si="23"/>
        <v>0</v>
      </c>
      <c r="AK28" s="79">
        <f t="shared" si="24"/>
        <v>0</v>
      </c>
      <c r="AL28" s="79">
        <f>IF(AJ28&lt;=$C$101,0,IF(AJ28&lt;=$C$102,((AJ28-$C$101)*$E$102/100),IF(AJ28&lt;=$C$103,(((AJ28-$C$102)*$E$103/100)+$G$102),IF(AJ28&lt;=$C$104,(((AJ28-$C$103)*$E$104/100)+$G$103),IF(AJ28&lt;=$C$105,(((AJ28-$C$104)*$E$105/100)+$G$104),22)))))</f>
        <v>0</v>
      </c>
      <c r="AM28" s="68">
        <v>0</v>
      </c>
      <c r="AN28" s="68">
        <v>0</v>
      </c>
      <c r="AO28" s="79">
        <f t="shared" si="25"/>
        <v>0</v>
      </c>
      <c r="AP28" s="79">
        <f t="shared" si="26"/>
        <v>0</v>
      </c>
      <c r="AQ28" s="79">
        <f t="shared" si="27"/>
        <v>0</v>
      </c>
      <c r="AR28" s="83">
        <f t="shared" si="28"/>
        <v>0</v>
      </c>
    </row>
    <row r="29" spans="2:44" ht="38.25" customHeight="1" x14ac:dyDescent="0.2">
      <c r="B29" s="21">
        <v>23</v>
      </c>
      <c r="C29" s="69"/>
      <c r="D29" s="67"/>
      <c r="E29" s="67"/>
      <c r="F29" s="68"/>
      <c r="G29" s="79">
        <f t="shared" si="10"/>
        <v>0</v>
      </c>
      <c r="H29" s="79">
        <f t="shared" si="11"/>
        <v>0</v>
      </c>
      <c r="I29" s="79">
        <f t="shared" si="12"/>
        <v>0</v>
      </c>
      <c r="J29" s="79">
        <f t="shared" si="13"/>
        <v>0</v>
      </c>
      <c r="K29" s="68"/>
      <c r="L29" s="79">
        <f t="shared" si="14"/>
        <v>0</v>
      </c>
      <c r="M29" s="68"/>
      <c r="N29" s="79">
        <f t="shared" si="15"/>
        <v>0</v>
      </c>
      <c r="O29" s="79">
        <f t="shared" si="16"/>
        <v>0</v>
      </c>
      <c r="P29" s="71"/>
      <c r="Q29" s="39" t="s">
        <v>21</v>
      </c>
      <c r="R29" s="68"/>
      <c r="S29" s="79">
        <f t="shared" si="17"/>
        <v>0</v>
      </c>
      <c r="T29" s="71">
        <v>0</v>
      </c>
      <c r="U29" s="39" t="s">
        <v>21</v>
      </c>
      <c r="V29" s="68">
        <v>0</v>
      </c>
      <c r="W29" s="79">
        <f t="shared" si="18"/>
        <v>0</v>
      </c>
      <c r="X29" s="71">
        <v>0</v>
      </c>
      <c r="Y29" s="73" t="s">
        <v>21</v>
      </c>
      <c r="Z29" s="68">
        <v>0</v>
      </c>
      <c r="AA29" s="79">
        <f t="shared" si="19"/>
        <v>0</v>
      </c>
      <c r="AB29" s="68">
        <v>0</v>
      </c>
      <c r="AC29" s="79">
        <f t="shared" si="20"/>
        <v>0</v>
      </c>
      <c r="AD29" s="68">
        <v>0</v>
      </c>
      <c r="AE29" s="68">
        <v>0</v>
      </c>
      <c r="AF29" s="68">
        <v>0</v>
      </c>
      <c r="AG29" s="79">
        <f t="shared" si="21"/>
        <v>0</v>
      </c>
      <c r="AH29" s="79">
        <f t="shared" si="22"/>
        <v>0</v>
      </c>
      <c r="AI29" s="79">
        <f>IF($AI$6='منبع '!$A$17,AK29*'منبع '!$B$17,AK29*'منبع '!$B$18)</f>
        <v>0</v>
      </c>
      <c r="AJ29" s="79">
        <f t="shared" si="23"/>
        <v>0</v>
      </c>
      <c r="AK29" s="79">
        <f t="shared" si="24"/>
        <v>0</v>
      </c>
      <c r="AL29" s="79">
        <f>IF(AJ29&lt;=$C$101,0,IF(AJ29&lt;=$C$102,((AJ29-$C$101)*$E$102/100),IF(AJ29&lt;=$C$103,(((AJ29-$C$102)*$E$103/100)+$G$102),IF(AJ29&lt;=$C$104,(((AJ29-$C$103)*$E$104/100)+$G$103),IF(AJ29&lt;=$C$105,(((AJ29-$C$104)*$E$105/100)+$G$104),22)))))</f>
        <v>0</v>
      </c>
      <c r="AM29" s="68">
        <v>0</v>
      </c>
      <c r="AN29" s="68">
        <v>0</v>
      </c>
      <c r="AO29" s="79">
        <f t="shared" si="25"/>
        <v>0</v>
      </c>
      <c r="AP29" s="79">
        <f t="shared" si="26"/>
        <v>0</v>
      </c>
      <c r="AQ29" s="79">
        <f t="shared" si="27"/>
        <v>0</v>
      </c>
      <c r="AR29" s="83">
        <f t="shared" si="28"/>
        <v>0</v>
      </c>
    </row>
    <row r="30" spans="2:44" ht="38.25" customHeight="1" x14ac:dyDescent="0.2">
      <c r="B30" s="21">
        <v>24</v>
      </c>
      <c r="C30" s="69"/>
      <c r="D30" s="67"/>
      <c r="E30" s="67"/>
      <c r="F30" s="68"/>
      <c r="G30" s="79">
        <f t="shared" si="10"/>
        <v>0</v>
      </c>
      <c r="H30" s="79">
        <f t="shared" si="11"/>
        <v>0</v>
      </c>
      <c r="I30" s="79">
        <f t="shared" si="12"/>
        <v>0</v>
      </c>
      <c r="J30" s="79">
        <f t="shared" si="13"/>
        <v>0</v>
      </c>
      <c r="K30" s="68"/>
      <c r="L30" s="79">
        <f t="shared" si="14"/>
        <v>0</v>
      </c>
      <c r="M30" s="68"/>
      <c r="N30" s="79">
        <f t="shared" si="15"/>
        <v>0</v>
      </c>
      <c r="O30" s="79">
        <f t="shared" si="16"/>
        <v>0</v>
      </c>
      <c r="P30" s="71"/>
      <c r="Q30" s="39" t="s">
        <v>21</v>
      </c>
      <c r="R30" s="68"/>
      <c r="S30" s="79">
        <f t="shared" si="17"/>
        <v>0</v>
      </c>
      <c r="T30" s="71">
        <v>0</v>
      </c>
      <c r="U30" s="39" t="s">
        <v>21</v>
      </c>
      <c r="V30" s="68">
        <v>0</v>
      </c>
      <c r="W30" s="79">
        <f t="shared" si="18"/>
        <v>0</v>
      </c>
      <c r="X30" s="71">
        <v>0</v>
      </c>
      <c r="Y30" s="73" t="s">
        <v>21</v>
      </c>
      <c r="Z30" s="68">
        <v>0</v>
      </c>
      <c r="AA30" s="79">
        <f t="shared" si="19"/>
        <v>0</v>
      </c>
      <c r="AB30" s="68">
        <v>0</v>
      </c>
      <c r="AC30" s="79">
        <f t="shared" si="20"/>
        <v>0</v>
      </c>
      <c r="AD30" s="68">
        <v>0</v>
      </c>
      <c r="AE30" s="68">
        <v>0</v>
      </c>
      <c r="AF30" s="68">
        <v>0</v>
      </c>
      <c r="AG30" s="79">
        <f t="shared" si="21"/>
        <v>0</v>
      </c>
      <c r="AH30" s="79">
        <f t="shared" si="22"/>
        <v>0</v>
      </c>
      <c r="AI30" s="79">
        <f>IF($AI$6='منبع '!$A$17,AK30*'منبع '!$B$17,AK30*'منبع '!$B$18)</f>
        <v>0</v>
      </c>
      <c r="AJ30" s="79">
        <f t="shared" si="23"/>
        <v>0</v>
      </c>
      <c r="AK30" s="79">
        <f t="shared" si="24"/>
        <v>0</v>
      </c>
      <c r="AL30" s="79">
        <f>IF(AJ30&lt;=$C$101,0,IF(AJ30&lt;=$C$102,((AJ30-$C$101)*$E$102/100),IF(AJ30&lt;=$C$103,(((AJ30-$C$102)*$E$103/100)+$G$102),IF(AJ30&lt;=$C$104,(((AJ30-$C$103)*$E$104/100)+$G$103),IF(AJ30&lt;=$C$105,(((AJ30-$C$104)*$E$105/100)+$G$104),22)))))</f>
        <v>0</v>
      </c>
      <c r="AM30" s="68">
        <v>0</v>
      </c>
      <c r="AN30" s="68">
        <v>0</v>
      </c>
      <c r="AO30" s="79">
        <f t="shared" si="25"/>
        <v>0</v>
      </c>
      <c r="AP30" s="79">
        <f t="shared" si="26"/>
        <v>0</v>
      </c>
      <c r="AQ30" s="79">
        <f t="shared" si="27"/>
        <v>0</v>
      </c>
      <c r="AR30" s="83">
        <f t="shared" si="28"/>
        <v>0</v>
      </c>
    </row>
    <row r="31" spans="2:44" ht="38.25" customHeight="1" x14ac:dyDescent="0.2">
      <c r="B31" s="21">
        <v>25</v>
      </c>
      <c r="C31" s="69"/>
      <c r="D31" s="67"/>
      <c r="E31" s="67"/>
      <c r="F31" s="68"/>
      <c r="G31" s="79">
        <f t="shared" si="10"/>
        <v>0</v>
      </c>
      <c r="H31" s="79">
        <f t="shared" si="11"/>
        <v>0</v>
      </c>
      <c r="I31" s="79">
        <f t="shared" si="12"/>
        <v>0</v>
      </c>
      <c r="J31" s="79">
        <f t="shared" si="13"/>
        <v>0</v>
      </c>
      <c r="K31" s="68"/>
      <c r="L31" s="79">
        <f t="shared" si="14"/>
        <v>0</v>
      </c>
      <c r="M31" s="68"/>
      <c r="N31" s="79">
        <f t="shared" si="15"/>
        <v>0</v>
      </c>
      <c r="O31" s="79">
        <f t="shared" si="16"/>
        <v>0</v>
      </c>
      <c r="P31" s="71"/>
      <c r="Q31" s="39" t="s">
        <v>21</v>
      </c>
      <c r="R31" s="68"/>
      <c r="S31" s="79">
        <f t="shared" si="17"/>
        <v>0</v>
      </c>
      <c r="T31" s="71">
        <v>0</v>
      </c>
      <c r="U31" s="39" t="s">
        <v>21</v>
      </c>
      <c r="V31" s="68">
        <v>0</v>
      </c>
      <c r="W31" s="79">
        <f t="shared" si="18"/>
        <v>0</v>
      </c>
      <c r="X31" s="71">
        <v>0</v>
      </c>
      <c r="Y31" s="73" t="s">
        <v>21</v>
      </c>
      <c r="Z31" s="68">
        <v>0</v>
      </c>
      <c r="AA31" s="79">
        <f t="shared" si="19"/>
        <v>0</v>
      </c>
      <c r="AB31" s="68">
        <v>0</v>
      </c>
      <c r="AC31" s="79">
        <f t="shared" si="20"/>
        <v>0</v>
      </c>
      <c r="AD31" s="68">
        <v>0</v>
      </c>
      <c r="AE31" s="68">
        <v>0</v>
      </c>
      <c r="AF31" s="68">
        <v>0</v>
      </c>
      <c r="AG31" s="79">
        <f t="shared" si="21"/>
        <v>0</v>
      </c>
      <c r="AH31" s="79">
        <f t="shared" si="22"/>
        <v>0</v>
      </c>
      <c r="AI31" s="79">
        <f>IF($AI$6='منبع '!$A$17,AK31*'منبع '!$B$17,AK31*'منبع '!$B$18)</f>
        <v>0</v>
      </c>
      <c r="AJ31" s="79">
        <f t="shared" si="23"/>
        <v>0</v>
      </c>
      <c r="AK31" s="79">
        <f t="shared" si="24"/>
        <v>0</v>
      </c>
      <c r="AL31" s="79">
        <f>IF(AJ31&lt;=$C$101,0,IF(AJ31&lt;=$C$102,((AJ31-$C$101)*$E$102/100),IF(AJ31&lt;=$C$103,(((AJ31-$C$102)*$E$103/100)+$G$102),IF(AJ31&lt;=$C$104,(((AJ31-$C$103)*$E$104/100)+$G$103),IF(AJ31&lt;=$C$105,(((AJ31-$C$104)*$E$105/100)+$G$104),22)))))</f>
        <v>0</v>
      </c>
      <c r="AM31" s="68">
        <v>0</v>
      </c>
      <c r="AN31" s="68">
        <v>0</v>
      </c>
      <c r="AO31" s="79">
        <f t="shared" si="25"/>
        <v>0</v>
      </c>
      <c r="AP31" s="79">
        <f t="shared" si="26"/>
        <v>0</v>
      </c>
      <c r="AQ31" s="79">
        <f t="shared" si="27"/>
        <v>0</v>
      </c>
      <c r="AR31" s="83">
        <f t="shared" si="28"/>
        <v>0</v>
      </c>
    </row>
    <row r="32" spans="2:44" ht="38.25" customHeight="1" x14ac:dyDescent="0.2">
      <c r="B32" s="21">
        <v>26</v>
      </c>
      <c r="C32" s="69"/>
      <c r="D32" s="67"/>
      <c r="E32" s="67"/>
      <c r="F32" s="68"/>
      <c r="G32" s="79">
        <f t="shared" si="10"/>
        <v>0</v>
      </c>
      <c r="H32" s="79">
        <f t="shared" si="11"/>
        <v>0</v>
      </c>
      <c r="I32" s="79">
        <f t="shared" si="12"/>
        <v>0</v>
      </c>
      <c r="J32" s="79">
        <f t="shared" si="13"/>
        <v>0</v>
      </c>
      <c r="K32" s="68"/>
      <c r="L32" s="79">
        <f t="shared" si="14"/>
        <v>0</v>
      </c>
      <c r="M32" s="68"/>
      <c r="N32" s="79">
        <f t="shared" si="15"/>
        <v>0</v>
      </c>
      <c r="O32" s="79">
        <f t="shared" si="16"/>
        <v>0</v>
      </c>
      <c r="P32" s="71"/>
      <c r="Q32" s="39" t="s">
        <v>21</v>
      </c>
      <c r="R32" s="68"/>
      <c r="S32" s="79">
        <f t="shared" si="17"/>
        <v>0</v>
      </c>
      <c r="T32" s="71">
        <v>0</v>
      </c>
      <c r="U32" s="39" t="s">
        <v>21</v>
      </c>
      <c r="V32" s="68">
        <v>0</v>
      </c>
      <c r="W32" s="79">
        <f t="shared" si="18"/>
        <v>0</v>
      </c>
      <c r="X32" s="71">
        <v>0</v>
      </c>
      <c r="Y32" s="73" t="s">
        <v>21</v>
      </c>
      <c r="Z32" s="68">
        <v>0</v>
      </c>
      <c r="AA32" s="79">
        <f t="shared" si="19"/>
        <v>0</v>
      </c>
      <c r="AB32" s="68">
        <v>0</v>
      </c>
      <c r="AC32" s="79">
        <f t="shared" si="20"/>
        <v>0</v>
      </c>
      <c r="AD32" s="68">
        <v>0</v>
      </c>
      <c r="AE32" s="68">
        <v>0</v>
      </c>
      <c r="AF32" s="68">
        <v>0</v>
      </c>
      <c r="AG32" s="79">
        <f t="shared" si="21"/>
        <v>0</v>
      </c>
      <c r="AH32" s="79">
        <f t="shared" si="22"/>
        <v>0</v>
      </c>
      <c r="AI32" s="79">
        <f>IF($AI$6='منبع '!$A$17,AK32*'منبع '!$B$17,AK32*'منبع '!$B$18)</f>
        <v>0</v>
      </c>
      <c r="AJ32" s="79">
        <f t="shared" si="23"/>
        <v>0</v>
      </c>
      <c r="AK32" s="79">
        <f t="shared" si="24"/>
        <v>0</v>
      </c>
      <c r="AL32" s="79">
        <f>IF(AJ32&lt;=$C$101,0,IF(AJ32&lt;=$C$102,((AJ32-$C$101)*$E$102/100),IF(AJ32&lt;=$C$103,(((AJ32-$C$102)*$E$103/100)+$G$102),IF(AJ32&lt;=$C$104,(((AJ32-$C$103)*$E$104/100)+$G$103),IF(AJ32&lt;=$C$105,(((AJ32-$C$104)*$E$105/100)+$G$104),22)))))</f>
        <v>0</v>
      </c>
      <c r="AM32" s="68">
        <v>0</v>
      </c>
      <c r="AN32" s="68">
        <v>0</v>
      </c>
      <c r="AO32" s="79">
        <f t="shared" si="25"/>
        <v>0</v>
      </c>
      <c r="AP32" s="79">
        <f t="shared" si="26"/>
        <v>0</v>
      </c>
      <c r="AQ32" s="79">
        <f t="shared" si="27"/>
        <v>0</v>
      </c>
      <c r="AR32" s="83">
        <f t="shared" si="28"/>
        <v>0</v>
      </c>
    </row>
    <row r="33" spans="2:44" ht="38.25" customHeight="1" x14ac:dyDescent="0.2">
      <c r="B33" s="21">
        <v>27</v>
      </c>
      <c r="C33" s="69"/>
      <c r="D33" s="67"/>
      <c r="E33" s="67"/>
      <c r="F33" s="68"/>
      <c r="G33" s="79">
        <f t="shared" si="10"/>
        <v>0</v>
      </c>
      <c r="H33" s="79">
        <f t="shared" si="11"/>
        <v>0</v>
      </c>
      <c r="I33" s="79">
        <f t="shared" si="12"/>
        <v>0</v>
      </c>
      <c r="J33" s="79">
        <f t="shared" si="13"/>
        <v>0</v>
      </c>
      <c r="K33" s="68"/>
      <c r="L33" s="79">
        <f t="shared" si="14"/>
        <v>0</v>
      </c>
      <c r="M33" s="68"/>
      <c r="N33" s="79">
        <f t="shared" si="15"/>
        <v>0</v>
      </c>
      <c r="O33" s="79">
        <f t="shared" si="16"/>
        <v>0</v>
      </c>
      <c r="P33" s="71"/>
      <c r="Q33" s="39" t="s">
        <v>21</v>
      </c>
      <c r="R33" s="68"/>
      <c r="S33" s="79">
        <f t="shared" si="17"/>
        <v>0</v>
      </c>
      <c r="T33" s="71">
        <v>0</v>
      </c>
      <c r="U33" s="39" t="s">
        <v>21</v>
      </c>
      <c r="V33" s="68">
        <v>0</v>
      </c>
      <c r="W33" s="79">
        <f t="shared" si="18"/>
        <v>0</v>
      </c>
      <c r="X33" s="71">
        <v>0</v>
      </c>
      <c r="Y33" s="73" t="s">
        <v>21</v>
      </c>
      <c r="Z33" s="68">
        <v>0</v>
      </c>
      <c r="AA33" s="79">
        <f t="shared" si="19"/>
        <v>0</v>
      </c>
      <c r="AB33" s="68">
        <v>0</v>
      </c>
      <c r="AC33" s="79">
        <f t="shared" si="20"/>
        <v>0</v>
      </c>
      <c r="AD33" s="68">
        <v>0</v>
      </c>
      <c r="AE33" s="68">
        <v>0</v>
      </c>
      <c r="AF33" s="68">
        <v>0</v>
      </c>
      <c r="AG33" s="79">
        <f t="shared" si="21"/>
        <v>0</v>
      </c>
      <c r="AH33" s="79">
        <f t="shared" si="22"/>
        <v>0</v>
      </c>
      <c r="AI33" s="79">
        <f>IF($AI$6='منبع '!$A$17,AK33*'منبع '!$B$17,AK33*'منبع '!$B$18)</f>
        <v>0</v>
      </c>
      <c r="AJ33" s="79">
        <f t="shared" si="23"/>
        <v>0</v>
      </c>
      <c r="AK33" s="79">
        <f t="shared" si="24"/>
        <v>0</v>
      </c>
      <c r="AL33" s="79">
        <f>IF(AJ33&lt;=$C$101,0,IF(AJ33&lt;=$C$102,((AJ33-$C$101)*$E$102/100),IF(AJ33&lt;=$C$103,(((AJ33-$C$102)*$E$103/100)+$G$102),IF(AJ33&lt;=$C$104,(((AJ33-$C$103)*$E$104/100)+$G$103),IF(AJ33&lt;=$C$105,(((AJ33-$C$104)*$E$105/100)+$G$104),22)))))</f>
        <v>0</v>
      </c>
      <c r="AM33" s="68">
        <v>0</v>
      </c>
      <c r="AN33" s="68">
        <v>0</v>
      </c>
      <c r="AO33" s="79">
        <f t="shared" si="25"/>
        <v>0</v>
      </c>
      <c r="AP33" s="79">
        <f t="shared" si="26"/>
        <v>0</v>
      </c>
      <c r="AQ33" s="79">
        <f t="shared" si="27"/>
        <v>0</v>
      </c>
      <c r="AR33" s="83">
        <f t="shared" si="28"/>
        <v>0</v>
      </c>
    </row>
    <row r="34" spans="2:44" ht="38.25" customHeight="1" x14ac:dyDescent="0.2">
      <c r="B34" s="21">
        <v>28</v>
      </c>
      <c r="C34" s="69"/>
      <c r="D34" s="67"/>
      <c r="E34" s="67"/>
      <c r="F34" s="68"/>
      <c r="G34" s="79">
        <f t="shared" si="10"/>
        <v>0</v>
      </c>
      <c r="H34" s="79">
        <f t="shared" si="11"/>
        <v>0</v>
      </c>
      <c r="I34" s="79">
        <f t="shared" si="12"/>
        <v>0</v>
      </c>
      <c r="J34" s="79">
        <f t="shared" si="13"/>
        <v>0</v>
      </c>
      <c r="K34" s="68"/>
      <c r="L34" s="79">
        <f t="shared" si="14"/>
        <v>0</v>
      </c>
      <c r="M34" s="68"/>
      <c r="N34" s="79">
        <f t="shared" si="15"/>
        <v>0</v>
      </c>
      <c r="O34" s="79">
        <f t="shared" si="16"/>
        <v>0</v>
      </c>
      <c r="P34" s="71"/>
      <c r="Q34" s="39" t="s">
        <v>21</v>
      </c>
      <c r="R34" s="68"/>
      <c r="S34" s="79">
        <f t="shared" si="17"/>
        <v>0</v>
      </c>
      <c r="T34" s="71">
        <v>0</v>
      </c>
      <c r="U34" s="39" t="s">
        <v>21</v>
      </c>
      <c r="V34" s="68">
        <v>0</v>
      </c>
      <c r="W34" s="79">
        <f t="shared" si="18"/>
        <v>0</v>
      </c>
      <c r="X34" s="71">
        <v>0</v>
      </c>
      <c r="Y34" s="73" t="s">
        <v>21</v>
      </c>
      <c r="Z34" s="68">
        <v>0</v>
      </c>
      <c r="AA34" s="79">
        <f t="shared" si="19"/>
        <v>0</v>
      </c>
      <c r="AB34" s="68">
        <v>0</v>
      </c>
      <c r="AC34" s="79">
        <f t="shared" si="20"/>
        <v>0</v>
      </c>
      <c r="AD34" s="68">
        <v>0</v>
      </c>
      <c r="AE34" s="68">
        <v>0</v>
      </c>
      <c r="AF34" s="68">
        <v>0</v>
      </c>
      <c r="AG34" s="79">
        <f t="shared" si="21"/>
        <v>0</v>
      </c>
      <c r="AH34" s="79">
        <f t="shared" si="22"/>
        <v>0</v>
      </c>
      <c r="AI34" s="79">
        <f>IF($AI$6='منبع '!$A$17,AK34*'منبع '!$B$17,AK34*'منبع '!$B$18)</f>
        <v>0</v>
      </c>
      <c r="AJ34" s="79">
        <f t="shared" si="23"/>
        <v>0</v>
      </c>
      <c r="AK34" s="79">
        <f t="shared" si="24"/>
        <v>0</v>
      </c>
      <c r="AL34" s="79">
        <f>IF(AJ34&lt;=$C$101,0,IF(AJ34&lt;=$C$102,((AJ34-$C$101)*$E$102/100),IF(AJ34&lt;=$C$103,(((AJ34-$C$102)*$E$103/100)+$G$102),IF(AJ34&lt;=$C$104,(((AJ34-$C$103)*$E$104/100)+$G$103),IF(AJ34&lt;=$C$105,(((AJ34-$C$104)*$E$105/100)+$G$104),22)))))</f>
        <v>0</v>
      </c>
      <c r="AM34" s="68">
        <v>0</v>
      </c>
      <c r="AN34" s="68">
        <v>0</v>
      </c>
      <c r="AO34" s="79">
        <f t="shared" si="25"/>
        <v>0</v>
      </c>
      <c r="AP34" s="79">
        <f t="shared" si="26"/>
        <v>0</v>
      </c>
      <c r="AQ34" s="79">
        <f t="shared" si="27"/>
        <v>0</v>
      </c>
      <c r="AR34" s="83">
        <f t="shared" si="28"/>
        <v>0</v>
      </c>
    </row>
    <row r="35" spans="2:44" ht="38.25" customHeight="1" x14ac:dyDescent="0.2">
      <c r="B35" s="21">
        <v>29</v>
      </c>
      <c r="C35" s="69"/>
      <c r="D35" s="67"/>
      <c r="E35" s="67"/>
      <c r="F35" s="68"/>
      <c r="G35" s="79">
        <f t="shared" si="10"/>
        <v>0</v>
      </c>
      <c r="H35" s="79">
        <f t="shared" si="11"/>
        <v>0</v>
      </c>
      <c r="I35" s="79">
        <f t="shared" si="12"/>
        <v>0</v>
      </c>
      <c r="J35" s="79">
        <f t="shared" si="13"/>
        <v>0</v>
      </c>
      <c r="K35" s="68"/>
      <c r="L35" s="79">
        <f t="shared" si="14"/>
        <v>0</v>
      </c>
      <c r="M35" s="68"/>
      <c r="N35" s="79">
        <f t="shared" si="15"/>
        <v>0</v>
      </c>
      <c r="O35" s="79">
        <f t="shared" si="16"/>
        <v>0</v>
      </c>
      <c r="P35" s="71"/>
      <c r="Q35" s="39" t="s">
        <v>21</v>
      </c>
      <c r="R35" s="68"/>
      <c r="S35" s="79">
        <f t="shared" si="17"/>
        <v>0</v>
      </c>
      <c r="T35" s="71">
        <v>0</v>
      </c>
      <c r="U35" s="39" t="s">
        <v>21</v>
      </c>
      <c r="V35" s="68">
        <v>0</v>
      </c>
      <c r="W35" s="79">
        <f t="shared" si="18"/>
        <v>0</v>
      </c>
      <c r="X35" s="71">
        <v>0</v>
      </c>
      <c r="Y35" s="73" t="s">
        <v>21</v>
      </c>
      <c r="Z35" s="68">
        <v>0</v>
      </c>
      <c r="AA35" s="79">
        <f t="shared" si="19"/>
        <v>0</v>
      </c>
      <c r="AB35" s="68">
        <v>0</v>
      </c>
      <c r="AC35" s="79">
        <f t="shared" si="20"/>
        <v>0</v>
      </c>
      <c r="AD35" s="68">
        <v>0</v>
      </c>
      <c r="AE35" s="68">
        <v>0</v>
      </c>
      <c r="AF35" s="68">
        <v>0</v>
      </c>
      <c r="AG35" s="79">
        <f t="shared" si="21"/>
        <v>0</v>
      </c>
      <c r="AH35" s="79">
        <f t="shared" si="22"/>
        <v>0</v>
      </c>
      <c r="AI35" s="79">
        <f>IF($AI$6='منبع '!$A$17,AK35*'منبع '!$B$17,AK35*'منبع '!$B$18)</f>
        <v>0</v>
      </c>
      <c r="AJ35" s="79">
        <f t="shared" si="23"/>
        <v>0</v>
      </c>
      <c r="AK35" s="79">
        <f t="shared" si="24"/>
        <v>0</v>
      </c>
      <c r="AL35" s="79">
        <f>IF(AJ35&lt;=$C$101,0,IF(AJ35&lt;=$C$102,((AJ35-$C$101)*$E$102/100),IF(AJ35&lt;=$C$103,(((AJ35-$C$102)*$E$103/100)+$G$102),IF(AJ35&lt;=$C$104,(((AJ35-$C$103)*$E$104/100)+$G$103),IF(AJ35&lt;=$C$105,(((AJ35-$C$104)*$E$105/100)+$G$104),22)))))</f>
        <v>0</v>
      </c>
      <c r="AM35" s="68">
        <v>0</v>
      </c>
      <c r="AN35" s="68">
        <v>0</v>
      </c>
      <c r="AO35" s="79">
        <f t="shared" si="25"/>
        <v>0</v>
      </c>
      <c r="AP35" s="79">
        <f t="shared" si="26"/>
        <v>0</v>
      </c>
      <c r="AQ35" s="79">
        <f t="shared" si="27"/>
        <v>0</v>
      </c>
      <c r="AR35" s="83">
        <f t="shared" si="28"/>
        <v>0</v>
      </c>
    </row>
    <row r="36" spans="2:44" ht="38.25" customHeight="1" x14ac:dyDescent="0.2">
      <c r="B36" s="21">
        <v>30</v>
      </c>
      <c r="C36" s="69"/>
      <c r="D36" s="67"/>
      <c r="E36" s="67"/>
      <c r="F36" s="68"/>
      <c r="G36" s="79">
        <f t="shared" si="10"/>
        <v>0</v>
      </c>
      <c r="H36" s="79">
        <f t="shared" si="11"/>
        <v>0</v>
      </c>
      <c r="I36" s="79">
        <f t="shared" si="12"/>
        <v>0</v>
      </c>
      <c r="J36" s="79">
        <f t="shared" si="13"/>
        <v>0</v>
      </c>
      <c r="K36" s="68"/>
      <c r="L36" s="79">
        <f t="shared" si="14"/>
        <v>0</v>
      </c>
      <c r="M36" s="68"/>
      <c r="N36" s="79">
        <f t="shared" si="15"/>
        <v>0</v>
      </c>
      <c r="O36" s="79">
        <f t="shared" si="16"/>
        <v>0</v>
      </c>
      <c r="P36" s="71"/>
      <c r="Q36" s="39" t="s">
        <v>21</v>
      </c>
      <c r="R36" s="68"/>
      <c r="S36" s="79">
        <f t="shared" si="17"/>
        <v>0</v>
      </c>
      <c r="T36" s="71">
        <v>0</v>
      </c>
      <c r="U36" s="39" t="s">
        <v>21</v>
      </c>
      <c r="V36" s="68">
        <v>0</v>
      </c>
      <c r="W36" s="79">
        <f t="shared" si="18"/>
        <v>0</v>
      </c>
      <c r="X36" s="71">
        <v>0</v>
      </c>
      <c r="Y36" s="73" t="s">
        <v>21</v>
      </c>
      <c r="Z36" s="68">
        <v>0</v>
      </c>
      <c r="AA36" s="79">
        <f t="shared" si="19"/>
        <v>0</v>
      </c>
      <c r="AB36" s="68">
        <v>0</v>
      </c>
      <c r="AC36" s="79">
        <f t="shared" si="20"/>
        <v>0</v>
      </c>
      <c r="AD36" s="68">
        <v>0</v>
      </c>
      <c r="AE36" s="68">
        <v>0</v>
      </c>
      <c r="AF36" s="68">
        <v>0</v>
      </c>
      <c r="AG36" s="79">
        <f t="shared" si="21"/>
        <v>0</v>
      </c>
      <c r="AH36" s="79">
        <f t="shared" si="22"/>
        <v>0</v>
      </c>
      <c r="AI36" s="79">
        <f>IF($AI$6='منبع '!$A$17,AK36*'منبع '!$B$17,AK36*'منبع '!$B$18)</f>
        <v>0</v>
      </c>
      <c r="AJ36" s="79">
        <f t="shared" si="23"/>
        <v>0</v>
      </c>
      <c r="AK36" s="79">
        <f t="shared" si="24"/>
        <v>0</v>
      </c>
      <c r="AL36" s="79">
        <f>IF(AJ36&lt;=$C$101,0,IF(AJ36&lt;=$C$102,((AJ36-$C$101)*$E$102/100),IF(AJ36&lt;=$C$103,(((AJ36-$C$102)*$E$103/100)+$G$102),IF(AJ36&lt;=$C$104,(((AJ36-$C$103)*$E$104/100)+$G$103),IF(AJ36&lt;=$C$105,(((AJ36-$C$104)*$E$105/100)+$G$104),22)))))</f>
        <v>0</v>
      </c>
      <c r="AM36" s="68">
        <v>0</v>
      </c>
      <c r="AN36" s="68">
        <v>0</v>
      </c>
      <c r="AO36" s="79">
        <f t="shared" si="25"/>
        <v>0</v>
      </c>
      <c r="AP36" s="79">
        <f t="shared" si="26"/>
        <v>0</v>
      </c>
      <c r="AQ36" s="79">
        <f t="shared" si="27"/>
        <v>0</v>
      </c>
      <c r="AR36" s="83">
        <f t="shared" si="28"/>
        <v>0</v>
      </c>
    </row>
    <row r="37" spans="2:44" ht="38.25" customHeight="1" x14ac:dyDescent="0.2">
      <c r="B37" s="21">
        <v>31</v>
      </c>
      <c r="C37" s="69"/>
      <c r="D37" s="67"/>
      <c r="E37" s="67"/>
      <c r="F37" s="68"/>
      <c r="G37" s="79">
        <f t="shared" si="10"/>
        <v>0</v>
      </c>
      <c r="H37" s="79">
        <f t="shared" si="11"/>
        <v>0</v>
      </c>
      <c r="I37" s="79">
        <f t="shared" si="12"/>
        <v>0</v>
      </c>
      <c r="J37" s="79">
        <f t="shared" si="13"/>
        <v>0</v>
      </c>
      <c r="K37" s="68"/>
      <c r="L37" s="79">
        <f t="shared" si="14"/>
        <v>0</v>
      </c>
      <c r="M37" s="68"/>
      <c r="N37" s="79">
        <f t="shared" si="15"/>
        <v>0</v>
      </c>
      <c r="O37" s="79">
        <f t="shared" si="16"/>
        <v>0</v>
      </c>
      <c r="P37" s="71"/>
      <c r="Q37" s="39" t="s">
        <v>21</v>
      </c>
      <c r="R37" s="68"/>
      <c r="S37" s="79">
        <f t="shared" si="17"/>
        <v>0</v>
      </c>
      <c r="T37" s="71">
        <v>0</v>
      </c>
      <c r="U37" s="39" t="s">
        <v>21</v>
      </c>
      <c r="V37" s="68">
        <v>0</v>
      </c>
      <c r="W37" s="79">
        <f t="shared" si="18"/>
        <v>0</v>
      </c>
      <c r="X37" s="71">
        <v>0</v>
      </c>
      <c r="Y37" s="73" t="s">
        <v>21</v>
      </c>
      <c r="Z37" s="68">
        <v>0</v>
      </c>
      <c r="AA37" s="79">
        <f t="shared" si="19"/>
        <v>0</v>
      </c>
      <c r="AB37" s="68">
        <v>0</v>
      </c>
      <c r="AC37" s="79">
        <f t="shared" si="20"/>
        <v>0</v>
      </c>
      <c r="AD37" s="68">
        <v>0</v>
      </c>
      <c r="AE37" s="68">
        <v>0</v>
      </c>
      <c r="AF37" s="68">
        <v>0</v>
      </c>
      <c r="AG37" s="79">
        <f t="shared" si="21"/>
        <v>0</v>
      </c>
      <c r="AH37" s="79">
        <f t="shared" si="22"/>
        <v>0</v>
      </c>
      <c r="AI37" s="79">
        <f>IF($AI$6='منبع '!$A$17,AK37*'منبع '!$B$17,AK37*'منبع '!$B$18)</f>
        <v>0</v>
      </c>
      <c r="AJ37" s="79">
        <f t="shared" si="23"/>
        <v>0</v>
      </c>
      <c r="AK37" s="79">
        <f t="shared" si="24"/>
        <v>0</v>
      </c>
      <c r="AL37" s="79">
        <f>IF(AJ37&lt;=$C$101,0,IF(AJ37&lt;=$C$102,((AJ37-$C$101)*$E$102/100),IF(AJ37&lt;=$C$103,(((AJ37-$C$102)*$E$103/100)+$G$102),IF(AJ37&lt;=$C$104,(((AJ37-$C$103)*$E$104/100)+$G$103),IF(AJ37&lt;=$C$105,(((AJ37-$C$104)*$E$105/100)+$G$104),22)))))</f>
        <v>0</v>
      </c>
      <c r="AM37" s="68">
        <v>0</v>
      </c>
      <c r="AN37" s="68">
        <v>0</v>
      </c>
      <c r="AO37" s="79">
        <f t="shared" si="25"/>
        <v>0</v>
      </c>
      <c r="AP37" s="79">
        <f t="shared" si="26"/>
        <v>0</v>
      </c>
      <c r="AQ37" s="79">
        <f t="shared" si="27"/>
        <v>0</v>
      </c>
      <c r="AR37" s="83">
        <f t="shared" si="28"/>
        <v>0</v>
      </c>
    </row>
    <row r="38" spans="2:44" ht="38.25" customHeight="1" x14ac:dyDescent="0.2">
      <c r="B38" s="21">
        <v>32</v>
      </c>
      <c r="C38" s="69"/>
      <c r="D38" s="67"/>
      <c r="E38" s="67"/>
      <c r="F38" s="68"/>
      <c r="G38" s="79">
        <f t="shared" si="10"/>
        <v>0</v>
      </c>
      <c r="H38" s="79">
        <f t="shared" si="11"/>
        <v>0</v>
      </c>
      <c r="I38" s="79">
        <f t="shared" si="12"/>
        <v>0</v>
      </c>
      <c r="J38" s="79">
        <f t="shared" si="13"/>
        <v>0</v>
      </c>
      <c r="K38" s="68"/>
      <c r="L38" s="79">
        <f t="shared" si="14"/>
        <v>0</v>
      </c>
      <c r="M38" s="68"/>
      <c r="N38" s="79">
        <f t="shared" si="15"/>
        <v>0</v>
      </c>
      <c r="O38" s="79">
        <f t="shared" si="16"/>
        <v>0</v>
      </c>
      <c r="P38" s="71"/>
      <c r="Q38" s="39" t="s">
        <v>21</v>
      </c>
      <c r="R38" s="68"/>
      <c r="S38" s="79">
        <f t="shared" si="17"/>
        <v>0</v>
      </c>
      <c r="T38" s="71">
        <v>0</v>
      </c>
      <c r="U38" s="39" t="s">
        <v>21</v>
      </c>
      <c r="V38" s="68">
        <v>0</v>
      </c>
      <c r="W38" s="79">
        <f t="shared" si="18"/>
        <v>0</v>
      </c>
      <c r="X38" s="71">
        <v>0</v>
      </c>
      <c r="Y38" s="73" t="s">
        <v>21</v>
      </c>
      <c r="Z38" s="68">
        <v>0</v>
      </c>
      <c r="AA38" s="79">
        <f t="shared" si="19"/>
        <v>0</v>
      </c>
      <c r="AB38" s="68">
        <v>0</v>
      </c>
      <c r="AC38" s="79">
        <f t="shared" si="20"/>
        <v>0</v>
      </c>
      <c r="AD38" s="68">
        <v>0</v>
      </c>
      <c r="AE38" s="68">
        <v>0</v>
      </c>
      <c r="AF38" s="68">
        <v>0</v>
      </c>
      <c r="AG38" s="79">
        <f t="shared" si="21"/>
        <v>0</v>
      </c>
      <c r="AH38" s="79">
        <f t="shared" si="22"/>
        <v>0</v>
      </c>
      <c r="AI38" s="79">
        <f>IF($AI$6='منبع '!$A$17,AK38*'منبع '!$B$17,AK38*'منبع '!$B$18)</f>
        <v>0</v>
      </c>
      <c r="AJ38" s="79">
        <f t="shared" si="23"/>
        <v>0</v>
      </c>
      <c r="AK38" s="79">
        <f t="shared" si="24"/>
        <v>0</v>
      </c>
      <c r="AL38" s="79">
        <f>IF(AJ38&lt;=$C$101,0,IF(AJ38&lt;=$C$102,((AJ38-$C$101)*$E$102/100),IF(AJ38&lt;=$C$103,(((AJ38-$C$102)*$E$103/100)+$G$102),IF(AJ38&lt;=$C$104,(((AJ38-$C$103)*$E$104/100)+$G$103),IF(AJ38&lt;=$C$105,(((AJ38-$C$104)*$E$105/100)+$G$104),22)))))</f>
        <v>0</v>
      </c>
      <c r="AM38" s="68">
        <v>0</v>
      </c>
      <c r="AN38" s="68">
        <v>0</v>
      </c>
      <c r="AO38" s="79">
        <f t="shared" si="25"/>
        <v>0</v>
      </c>
      <c r="AP38" s="79">
        <f t="shared" si="26"/>
        <v>0</v>
      </c>
      <c r="AQ38" s="79">
        <f t="shared" si="27"/>
        <v>0</v>
      </c>
      <c r="AR38" s="83">
        <f t="shared" si="28"/>
        <v>0</v>
      </c>
    </row>
    <row r="39" spans="2:44" ht="38.25" customHeight="1" x14ac:dyDescent="0.2">
      <c r="B39" s="21">
        <v>33</v>
      </c>
      <c r="C39" s="69"/>
      <c r="D39" s="67"/>
      <c r="E39" s="67"/>
      <c r="F39" s="68"/>
      <c r="G39" s="79">
        <f t="shared" si="10"/>
        <v>0</v>
      </c>
      <c r="H39" s="79">
        <f t="shared" si="11"/>
        <v>0</v>
      </c>
      <c r="I39" s="79">
        <f t="shared" si="12"/>
        <v>0</v>
      </c>
      <c r="J39" s="79">
        <f t="shared" si="13"/>
        <v>0</v>
      </c>
      <c r="K39" s="68"/>
      <c r="L39" s="79">
        <f t="shared" si="14"/>
        <v>0</v>
      </c>
      <c r="M39" s="68"/>
      <c r="N39" s="79">
        <f t="shared" si="15"/>
        <v>0</v>
      </c>
      <c r="O39" s="79">
        <f t="shared" si="16"/>
        <v>0</v>
      </c>
      <c r="P39" s="71"/>
      <c r="Q39" s="39" t="s">
        <v>21</v>
      </c>
      <c r="R39" s="68"/>
      <c r="S39" s="79">
        <f t="shared" si="17"/>
        <v>0</v>
      </c>
      <c r="T39" s="71">
        <v>0</v>
      </c>
      <c r="U39" s="39" t="s">
        <v>21</v>
      </c>
      <c r="V39" s="68">
        <v>0</v>
      </c>
      <c r="W39" s="79">
        <f t="shared" si="18"/>
        <v>0</v>
      </c>
      <c r="X39" s="71">
        <v>0</v>
      </c>
      <c r="Y39" s="73" t="s">
        <v>21</v>
      </c>
      <c r="Z39" s="68">
        <v>0</v>
      </c>
      <c r="AA39" s="79">
        <f t="shared" si="19"/>
        <v>0</v>
      </c>
      <c r="AB39" s="68">
        <v>0</v>
      </c>
      <c r="AC39" s="79">
        <f t="shared" si="20"/>
        <v>0</v>
      </c>
      <c r="AD39" s="68">
        <v>0</v>
      </c>
      <c r="AE39" s="68">
        <v>0</v>
      </c>
      <c r="AF39" s="68">
        <v>0</v>
      </c>
      <c r="AG39" s="79">
        <f t="shared" si="21"/>
        <v>0</v>
      </c>
      <c r="AH39" s="79">
        <f t="shared" si="22"/>
        <v>0</v>
      </c>
      <c r="AI39" s="79">
        <f>IF($AI$6='منبع '!$A$17,AK39*'منبع '!$B$17,AK39*'منبع '!$B$18)</f>
        <v>0</v>
      </c>
      <c r="AJ39" s="79">
        <f t="shared" si="23"/>
        <v>0</v>
      </c>
      <c r="AK39" s="79">
        <f t="shared" si="24"/>
        <v>0</v>
      </c>
      <c r="AL39" s="79">
        <f>IF(AJ39&lt;=$C$101,0,IF(AJ39&lt;=$C$102,((AJ39-$C$101)*$E$102/100),IF(AJ39&lt;=$C$103,(((AJ39-$C$102)*$E$103/100)+$G$102),IF(AJ39&lt;=$C$104,(((AJ39-$C$103)*$E$104/100)+$G$103),IF(AJ39&lt;=$C$105,(((AJ39-$C$104)*$E$105/100)+$G$104),22)))))</f>
        <v>0</v>
      </c>
      <c r="AM39" s="68">
        <v>0</v>
      </c>
      <c r="AN39" s="68">
        <v>0</v>
      </c>
      <c r="AO39" s="79">
        <f t="shared" si="25"/>
        <v>0</v>
      </c>
      <c r="AP39" s="79">
        <f t="shared" si="26"/>
        <v>0</v>
      </c>
      <c r="AQ39" s="79">
        <f t="shared" si="27"/>
        <v>0</v>
      </c>
      <c r="AR39" s="83">
        <f t="shared" si="28"/>
        <v>0</v>
      </c>
    </row>
    <row r="40" spans="2:44" ht="38.25" customHeight="1" x14ac:dyDescent="0.2">
      <c r="B40" s="21">
        <v>34</v>
      </c>
      <c r="C40" s="69"/>
      <c r="D40" s="67"/>
      <c r="E40" s="67"/>
      <c r="F40" s="68"/>
      <c r="G40" s="79">
        <f t="shared" si="10"/>
        <v>0</v>
      </c>
      <c r="H40" s="79">
        <f t="shared" si="11"/>
        <v>0</v>
      </c>
      <c r="I40" s="79">
        <f t="shared" si="12"/>
        <v>0</v>
      </c>
      <c r="J40" s="79">
        <f t="shared" si="13"/>
        <v>0</v>
      </c>
      <c r="K40" s="68"/>
      <c r="L40" s="79">
        <f t="shared" si="14"/>
        <v>0</v>
      </c>
      <c r="M40" s="68"/>
      <c r="N40" s="79">
        <f t="shared" si="15"/>
        <v>0</v>
      </c>
      <c r="O40" s="79">
        <f t="shared" si="16"/>
        <v>0</v>
      </c>
      <c r="P40" s="71"/>
      <c r="Q40" s="39" t="s">
        <v>21</v>
      </c>
      <c r="R40" s="68"/>
      <c r="S40" s="79">
        <f t="shared" si="17"/>
        <v>0</v>
      </c>
      <c r="T40" s="71">
        <v>0</v>
      </c>
      <c r="U40" s="39" t="s">
        <v>21</v>
      </c>
      <c r="V40" s="68">
        <v>0</v>
      </c>
      <c r="W40" s="79">
        <f t="shared" si="18"/>
        <v>0</v>
      </c>
      <c r="X40" s="71">
        <v>0</v>
      </c>
      <c r="Y40" s="73" t="s">
        <v>21</v>
      </c>
      <c r="Z40" s="68">
        <v>0</v>
      </c>
      <c r="AA40" s="79">
        <f t="shared" si="19"/>
        <v>0</v>
      </c>
      <c r="AB40" s="68">
        <v>0</v>
      </c>
      <c r="AC40" s="79">
        <f t="shared" si="20"/>
        <v>0</v>
      </c>
      <c r="AD40" s="68">
        <v>0</v>
      </c>
      <c r="AE40" s="68">
        <v>0</v>
      </c>
      <c r="AF40" s="68">
        <v>0</v>
      </c>
      <c r="AG40" s="79">
        <f t="shared" si="21"/>
        <v>0</v>
      </c>
      <c r="AH40" s="79">
        <f t="shared" si="22"/>
        <v>0</v>
      </c>
      <c r="AI40" s="79">
        <f>IF($AI$6='منبع '!$A$17,AK40*'منبع '!$B$17,AK40*'منبع '!$B$18)</f>
        <v>0</v>
      </c>
      <c r="AJ40" s="79">
        <f t="shared" si="23"/>
        <v>0</v>
      </c>
      <c r="AK40" s="79">
        <f t="shared" si="24"/>
        <v>0</v>
      </c>
      <c r="AL40" s="79">
        <f>IF(AJ40&lt;=$C$101,0,IF(AJ40&lt;=$C$102,((AJ40-$C$101)*$E$102/100),IF(AJ40&lt;=$C$103,(((AJ40-$C$102)*$E$103/100)+$G$102),IF(AJ40&lt;=$C$104,(((AJ40-$C$103)*$E$104/100)+$G$103),IF(AJ40&lt;=$C$105,(((AJ40-$C$104)*$E$105/100)+$G$104),22)))))</f>
        <v>0</v>
      </c>
      <c r="AM40" s="68">
        <v>0</v>
      </c>
      <c r="AN40" s="68">
        <v>0</v>
      </c>
      <c r="AO40" s="79">
        <f t="shared" si="25"/>
        <v>0</v>
      </c>
      <c r="AP40" s="79">
        <f t="shared" si="26"/>
        <v>0</v>
      </c>
      <c r="AQ40" s="79">
        <f t="shared" si="27"/>
        <v>0</v>
      </c>
      <c r="AR40" s="83">
        <f t="shared" si="28"/>
        <v>0</v>
      </c>
    </row>
    <row r="41" spans="2:44" ht="38.25" customHeight="1" x14ac:dyDescent="0.2">
      <c r="B41" s="21">
        <v>35</v>
      </c>
      <c r="C41" s="69"/>
      <c r="D41" s="67"/>
      <c r="E41" s="67"/>
      <c r="F41" s="68"/>
      <c r="G41" s="79">
        <f t="shared" si="10"/>
        <v>0</v>
      </c>
      <c r="H41" s="79">
        <f t="shared" si="11"/>
        <v>0</v>
      </c>
      <c r="I41" s="79">
        <f t="shared" si="12"/>
        <v>0</v>
      </c>
      <c r="J41" s="79">
        <f t="shared" si="13"/>
        <v>0</v>
      </c>
      <c r="K41" s="68"/>
      <c r="L41" s="79">
        <f t="shared" si="14"/>
        <v>0</v>
      </c>
      <c r="M41" s="68"/>
      <c r="N41" s="79">
        <f t="shared" si="15"/>
        <v>0</v>
      </c>
      <c r="O41" s="79">
        <f t="shared" si="16"/>
        <v>0</v>
      </c>
      <c r="P41" s="71"/>
      <c r="Q41" s="39" t="s">
        <v>21</v>
      </c>
      <c r="R41" s="68"/>
      <c r="S41" s="79">
        <f t="shared" si="17"/>
        <v>0</v>
      </c>
      <c r="T41" s="71">
        <v>0</v>
      </c>
      <c r="U41" s="39" t="s">
        <v>21</v>
      </c>
      <c r="V41" s="68">
        <v>0</v>
      </c>
      <c r="W41" s="79">
        <f t="shared" si="18"/>
        <v>0</v>
      </c>
      <c r="X41" s="71">
        <v>0</v>
      </c>
      <c r="Y41" s="73" t="s">
        <v>21</v>
      </c>
      <c r="Z41" s="68">
        <v>0</v>
      </c>
      <c r="AA41" s="79">
        <f t="shared" si="19"/>
        <v>0</v>
      </c>
      <c r="AB41" s="68">
        <v>0</v>
      </c>
      <c r="AC41" s="79">
        <f t="shared" si="20"/>
        <v>0</v>
      </c>
      <c r="AD41" s="68">
        <v>0</v>
      </c>
      <c r="AE41" s="68">
        <v>0</v>
      </c>
      <c r="AF41" s="68">
        <v>0</v>
      </c>
      <c r="AG41" s="79">
        <f t="shared" si="21"/>
        <v>0</v>
      </c>
      <c r="AH41" s="79">
        <f t="shared" si="22"/>
        <v>0</v>
      </c>
      <c r="AI41" s="79">
        <f>IF($AI$6='منبع '!$A$17,AK41*'منبع '!$B$17,AK41*'منبع '!$B$18)</f>
        <v>0</v>
      </c>
      <c r="AJ41" s="79">
        <f t="shared" si="23"/>
        <v>0</v>
      </c>
      <c r="AK41" s="79">
        <f t="shared" si="24"/>
        <v>0</v>
      </c>
      <c r="AL41" s="79">
        <f>IF(AJ41&lt;=$C$101,0,IF(AJ41&lt;=$C$102,((AJ41-$C$101)*$E$102/100),IF(AJ41&lt;=$C$103,(((AJ41-$C$102)*$E$103/100)+$G$102),IF(AJ41&lt;=$C$104,(((AJ41-$C$103)*$E$104/100)+$G$103),IF(AJ41&lt;=$C$105,(((AJ41-$C$104)*$E$105/100)+$G$104),22)))))</f>
        <v>0</v>
      </c>
      <c r="AM41" s="68">
        <v>0</v>
      </c>
      <c r="AN41" s="68">
        <v>0</v>
      </c>
      <c r="AO41" s="79">
        <f t="shared" si="25"/>
        <v>0</v>
      </c>
      <c r="AP41" s="79">
        <f t="shared" si="26"/>
        <v>0</v>
      </c>
      <c r="AQ41" s="79">
        <f t="shared" si="27"/>
        <v>0</v>
      </c>
      <c r="AR41" s="83">
        <f t="shared" si="28"/>
        <v>0</v>
      </c>
    </row>
    <row r="42" spans="2:44" ht="38.25" customHeight="1" x14ac:dyDescent="0.2">
      <c r="B42" s="21">
        <v>36</v>
      </c>
      <c r="C42" s="69"/>
      <c r="D42" s="67"/>
      <c r="E42" s="67"/>
      <c r="F42" s="68"/>
      <c r="G42" s="79">
        <f t="shared" si="10"/>
        <v>0</v>
      </c>
      <c r="H42" s="79">
        <f t="shared" si="11"/>
        <v>0</v>
      </c>
      <c r="I42" s="79">
        <f t="shared" si="12"/>
        <v>0</v>
      </c>
      <c r="J42" s="79">
        <f t="shared" si="13"/>
        <v>0</v>
      </c>
      <c r="K42" s="68"/>
      <c r="L42" s="79">
        <f t="shared" si="14"/>
        <v>0</v>
      </c>
      <c r="M42" s="68"/>
      <c r="N42" s="79">
        <f t="shared" si="15"/>
        <v>0</v>
      </c>
      <c r="O42" s="79">
        <f t="shared" si="16"/>
        <v>0</v>
      </c>
      <c r="P42" s="71"/>
      <c r="Q42" s="39" t="s">
        <v>21</v>
      </c>
      <c r="R42" s="68"/>
      <c r="S42" s="79">
        <f t="shared" si="17"/>
        <v>0</v>
      </c>
      <c r="T42" s="71">
        <v>0</v>
      </c>
      <c r="U42" s="39" t="s">
        <v>21</v>
      </c>
      <c r="V42" s="68">
        <v>0</v>
      </c>
      <c r="W42" s="79">
        <f t="shared" si="18"/>
        <v>0</v>
      </c>
      <c r="X42" s="71">
        <v>0</v>
      </c>
      <c r="Y42" s="73" t="s">
        <v>21</v>
      </c>
      <c r="Z42" s="68">
        <v>0</v>
      </c>
      <c r="AA42" s="79">
        <f t="shared" si="19"/>
        <v>0</v>
      </c>
      <c r="AB42" s="68">
        <v>0</v>
      </c>
      <c r="AC42" s="79">
        <f t="shared" si="20"/>
        <v>0</v>
      </c>
      <c r="AD42" s="68">
        <v>0</v>
      </c>
      <c r="AE42" s="68">
        <v>0</v>
      </c>
      <c r="AF42" s="68">
        <v>0</v>
      </c>
      <c r="AG42" s="79">
        <f t="shared" si="21"/>
        <v>0</v>
      </c>
      <c r="AH42" s="79">
        <f t="shared" si="22"/>
        <v>0</v>
      </c>
      <c r="AI42" s="79">
        <f>IF($AI$6='منبع '!$A$17,AK42*'منبع '!$B$17,AK42*'منبع '!$B$18)</f>
        <v>0</v>
      </c>
      <c r="AJ42" s="79">
        <f t="shared" si="23"/>
        <v>0</v>
      </c>
      <c r="AK42" s="79">
        <f t="shared" si="24"/>
        <v>0</v>
      </c>
      <c r="AL42" s="79">
        <f>IF(AJ42&lt;=$C$101,0,IF(AJ42&lt;=$C$102,((AJ42-$C$101)*$E$102/100),IF(AJ42&lt;=$C$103,(((AJ42-$C$102)*$E$103/100)+$G$102),IF(AJ42&lt;=$C$104,(((AJ42-$C$103)*$E$104/100)+$G$103),IF(AJ42&lt;=$C$105,(((AJ42-$C$104)*$E$105/100)+$G$104),22)))))</f>
        <v>0</v>
      </c>
      <c r="AM42" s="68">
        <v>0</v>
      </c>
      <c r="AN42" s="68">
        <v>0</v>
      </c>
      <c r="AO42" s="79">
        <f t="shared" si="25"/>
        <v>0</v>
      </c>
      <c r="AP42" s="79">
        <f t="shared" si="26"/>
        <v>0</v>
      </c>
      <c r="AQ42" s="79">
        <f t="shared" si="27"/>
        <v>0</v>
      </c>
      <c r="AR42" s="83">
        <f t="shared" si="28"/>
        <v>0</v>
      </c>
    </row>
    <row r="43" spans="2:44" ht="38.25" customHeight="1" x14ac:dyDescent="0.2">
      <c r="B43" s="21">
        <v>37</v>
      </c>
      <c r="C43" s="69"/>
      <c r="D43" s="67"/>
      <c r="E43" s="67"/>
      <c r="F43" s="68"/>
      <c r="G43" s="79">
        <f t="shared" si="10"/>
        <v>0</v>
      </c>
      <c r="H43" s="79">
        <f t="shared" si="11"/>
        <v>0</v>
      </c>
      <c r="I43" s="79">
        <f t="shared" si="12"/>
        <v>0</v>
      </c>
      <c r="J43" s="79">
        <f t="shared" si="13"/>
        <v>0</v>
      </c>
      <c r="K43" s="68"/>
      <c r="L43" s="79">
        <f t="shared" si="14"/>
        <v>0</v>
      </c>
      <c r="M43" s="68"/>
      <c r="N43" s="79">
        <f t="shared" si="15"/>
        <v>0</v>
      </c>
      <c r="O43" s="79">
        <f t="shared" si="16"/>
        <v>0</v>
      </c>
      <c r="P43" s="71"/>
      <c r="Q43" s="39" t="s">
        <v>21</v>
      </c>
      <c r="R43" s="68"/>
      <c r="S43" s="79">
        <f t="shared" si="17"/>
        <v>0</v>
      </c>
      <c r="T43" s="71">
        <v>0</v>
      </c>
      <c r="U43" s="39" t="s">
        <v>21</v>
      </c>
      <c r="V43" s="68">
        <v>0</v>
      </c>
      <c r="W43" s="79">
        <f t="shared" si="18"/>
        <v>0</v>
      </c>
      <c r="X43" s="71">
        <v>0</v>
      </c>
      <c r="Y43" s="73" t="s">
        <v>21</v>
      </c>
      <c r="Z43" s="68">
        <v>0</v>
      </c>
      <c r="AA43" s="79">
        <f t="shared" si="19"/>
        <v>0</v>
      </c>
      <c r="AB43" s="68">
        <v>0</v>
      </c>
      <c r="AC43" s="79">
        <f t="shared" si="20"/>
        <v>0</v>
      </c>
      <c r="AD43" s="68">
        <v>0</v>
      </c>
      <c r="AE43" s="68">
        <v>0</v>
      </c>
      <c r="AF43" s="68">
        <v>0</v>
      </c>
      <c r="AG43" s="79">
        <f t="shared" si="21"/>
        <v>0</v>
      </c>
      <c r="AH43" s="79">
        <f t="shared" si="22"/>
        <v>0</v>
      </c>
      <c r="AI43" s="79">
        <f>IF($AI$6='منبع '!$A$17,AK43*'منبع '!$B$17,AK43*'منبع '!$B$18)</f>
        <v>0</v>
      </c>
      <c r="AJ43" s="79">
        <f t="shared" si="23"/>
        <v>0</v>
      </c>
      <c r="AK43" s="79">
        <f t="shared" si="24"/>
        <v>0</v>
      </c>
      <c r="AL43" s="79">
        <f>IF(AJ43&lt;=$C$101,0,IF(AJ43&lt;=$C$102,((AJ43-$C$101)*$E$102/100),IF(AJ43&lt;=$C$103,(((AJ43-$C$102)*$E$103/100)+$G$102),IF(AJ43&lt;=$C$104,(((AJ43-$C$103)*$E$104/100)+$G$103),IF(AJ43&lt;=$C$105,(((AJ43-$C$104)*$E$105/100)+$G$104),22)))))</f>
        <v>0</v>
      </c>
      <c r="AM43" s="68">
        <v>0</v>
      </c>
      <c r="AN43" s="68">
        <v>0</v>
      </c>
      <c r="AO43" s="79">
        <f t="shared" si="25"/>
        <v>0</v>
      </c>
      <c r="AP43" s="79">
        <f t="shared" si="26"/>
        <v>0</v>
      </c>
      <c r="AQ43" s="79">
        <f t="shared" si="27"/>
        <v>0</v>
      </c>
      <c r="AR43" s="83">
        <f t="shared" si="28"/>
        <v>0</v>
      </c>
    </row>
    <row r="44" spans="2:44" ht="38.25" customHeight="1" x14ac:dyDescent="0.2">
      <c r="B44" s="21">
        <v>38</v>
      </c>
      <c r="C44" s="69"/>
      <c r="D44" s="67"/>
      <c r="E44" s="67"/>
      <c r="F44" s="68"/>
      <c r="G44" s="79">
        <f t="shared" si="10"/>
        <v>0</v>
      </c>
      <c r="H44" s="79">
        <f t="shared" si="11"/>
        <v>0</v>
      </c>
      <c r="I44" s="79">
        <f t="shared" si="12"/>
        <v>0</v>
      </c>
      <c r="J44" s="79">
        <f t="shared" si="13"/>
        <v>0</v>
      </c>
      <c r="K44" s="68"/>
      <c r="L44" s="79">
        <f t="shared" si="14"/>
        <v>0</v>
      </c>
      <c r="M44" s="68"/>
      <c r="N44" s="79">
        <f t="shared" si="15"/>
        <v>0</v>
      </c>
      <c r="O44" s="79">
        <f t="shared" si="16"/>
        <v>0</v>
      </c>
      <c r="P44" s="71"/>
      <c r="Q44" s="39" t="s">
        <v>21</v>
      </c>
      <c r="R44" s="68"/>
      <c r="S44" s="79">
        <f t="shared" si="17"/>
        <v>0</v>
      </c>
      <c r="T44" s="71">
        <v>0</v>
      </c>
      <c r="U44" s="39" t="s">
        <v>21</v>
      </c>
      <c r="V44" s="68">
        <v>0</v>
      </c>
      <c r="W44" s="79">
        <f t="shared" si="18"/>
        <v>0</v>
      </c>
      <c r="X44" s="71">
        <v>0</v>
      </c>
      <c r="Y44" s="73" t="s">
        <v>21</v>
      </c>
      <c r="Z44" s="68">
        <v>0</v>
      </c>
      <c r="AA44" s="79">
        <f t="shared" si="19"/>
        <v>0</v>
      </c>
      <c r="AB44" s="68">
        <v>0</v>
      </c>
      <c r="AC44" s="79">
        <f t="shared" si="20"/>
        <v>0</v>
      </c>
      <c r="AD44" s="68">
        <v>0</v>
      </c>
      <c r="AE44" s="68">
        <v>0</v>
      </c>
      <c r="AF44" s="68">
        <v>0</v>
      </c>
      <c r="AG44" s="79">
        <f t="shared" si="21"/>
        <v>0</v>
      </c>
      <c r="AH44" s="79">
        <f t="shared" si="22"/>
        <v>0</v>
      </c>
      <c r="AI44" s="79">
        <f>IF($AI$6='منبع '!$A$17,AK44*'منبع '!$B$17,AK44*'منبع '!$B$18)</f>
        <v>0</v>
      </c>
      <c r="AJ44" s="79">
        <f t="shared" si="23"/>
        <v>0</v>
      </c>
      <c r="AK44" s="79">
        <f t="shared" si="24"/>
        <v>0</v>
      </c>
      <c r="AL44" s="79">
        <f>IF(AJ44&lt;=$C$101,0,IF(AJ44&lt;=$C$102,((AJ44-$C$101)*$E$102/100),IF(AJ44&lt;=$C$103,(((AJ44-$C$102)*$E$103/100)+$G$102),IF(AJ44&lt;=$C$104,(((AJ44-$C$103)*$E$104/100)+$G$103),IF(AJ44&lt;=$C$105,(((AJ44-$C$104)*$E$105/100)+$G$104),22)))))</f>
        <v>0</v>
      </c>
      <c r="AM44" s="68">
        <v>0</v>
      </c>
      <c r="AN44" s="68">
        <v>0</v>
      </c>
      <c r="AO44" s="79">
        <f t="shared" si="25"/>
        <v>0</v>
      </c>
      <c r="AP44" s="79">
        <f t="shared" si="26"/>
        <v>0</v>
      </c>
      <c r="AQ44" s="79">
        <f t="shared" si="27"/>
        <v>0</v>
      </c>
      <c r="AR44" s="83">
        <f t="shared" si="28"/>
        <v>0</v>
      </c>
    </row>
    <row r="45" spans="2:44" ht="38.25" customHeight="1" x14ac:dyDescent="0.2">
      <c r="B45" s="21">
        <v>39</v>
      </c>
      <c r="C45" s="69"/>
      <c r="D45" s="67"/>
      <c r="E45" s="67"/>
      <c r="F45" s="68"/>
      <c r="G45" s="79">
        <f t="shared" si="10"/>
        <v>0</v>
      </c>
      <c r="H45" s="79">
        <f t="shared" si="11"/>
        <v>0</v>
      </c>
      <c r="I45" s="79">
        <f t="shared" si="12"/>
        <v>0</v>
      </c>
      <c r="J45" s="79">
        <f t="shared" si="13"/>
        <v>0</v>
      </c>
      <c r="K45" s="68"/>
      <c r="L45" s="79">
        <f t="shared" si="14"/>
        <v>0</v>
      </c>
      <c r="M45" s="68"/>
      <c r="N45" s="79">
        <f t="shared" si="15"/>
        <v>0</v>
      </c>
      <c r="O45" s="79">
        <f t="shared" si="16"/>
        <v>0</v>
      </c>
      <c r="P45" s="71"/>
      <c r="Q45" s="39" t="s">
        <v>21</v>
      </c>
      <c r="R45" s="68"/>
      <c r="S45" s="79">
        <f t="shared" si="17"/>
        <v>0</v>
      </c>
      <c r="T45" s="71">
        <v>0</v>
      </c>
      <c r="U45" s="39" t="s">
        <v>21</v>
      </c>
      <c r="V45" s="68">
        <v>0</v>
      </c>
      <c r="W45" s="79">
        <f t="shared" si="18"/>
        <v>0</v>
      </c>
      <c r="X45" s="71">
        <v>0</v>
      </c>
      <c r="Y45" s="73" t="s">
        <v>21</v>
      </c>
      <c r="Z45" s="68">
        <v>0</v>
      </c>
      <c r="AA45" s="79">
        <f t="shared" si="19"/>
        <v>0</v>
      </c>
      <c r="AB45" s="68">
        <v>0</v>
      </c>
      <c r="AC45" s="79">
        <f t="shared" si="20"/>
        <v>0</v>
      </c>
      <c r="AD45" s="68">
        <v>0</v>
      </c>
      <c r="AE45" s="68">
        <v>0</v>
      </c>
      <c r="AF45" s="68">
        <v>0</v>
      </c>
      <c r="AG45" s="79">
        <f t="shared" si="21"/>
        <v>0</v>
      </c>
      <c r="AH45" s="79">
        <f t="shared" si="22"/>
        <v>0</v>
      </c>
      <c r="AI45" s="79">
        <f>IF($AI$6='منبع '!$A$17,AK45*'منبع '!$B$17,AK45*'منبع '!$B$18)</f>
        <v>0</v>
      </c>
      <c r="AJ45" s="79">
        <f t="shared" si="23"/>
        <v>0</v>
      </c>
      <c r="AK45" s="79">
        <f t="shared" si="24"/>
        <v>0</v>
      </c>
      <c r="AL45" s="79">
        <f>IF(AJ45&lt;=$C$101,0,IF(AJ45&lt;=$C$102,((AJ45-$C$101)*$E$102/100),IF(AJ45&lt;=$C$103,(((AJ45-$C$102)*$E$103/100)+$G$102),IF(AJ45&lt;=$C$104,(((AJ45-$C$103)*$E$104/100)+$G$103),IF(AJ45&lt;=$C$105,(((AJ45-$C$104)*$E$105/100)+$G$104),22)))))</f>
        <v>0</v>
      </c>
      <c r="AM45" s="68">
        <v>0</v>
      </c>
      <c r="AN45" s="68">
        <v>0</v>
      </c>
      <c r="AO45" s="79">
        <f t="shared" si="25"/>
        <v>0</v>
      </c>
      <c r="AP45" s="79">
        <f t="shared" si="26"/>
        <v>0</v>
      </c>
      <c r="AQ45" s="79">
        <f t="shared" si="27"/>
        <v>0</v>
      </c>
      <c r="AR45" s="83">
        <f t="shared" si="28"/>
        <v>0</v>
      </c>
    </row>
    <row r="46" spans="2:44" ht="38.25" customHeight="1" x14ac:dyDescent="0.2">
      <c r="B46" s="21">
        <v>40</v>
      </c>
      <c r="C46" s="69"/>
      <c r="D46" s="67"/>
      <c r="E46" s="67"/>
      <c r="F46" s="68"/>
      <c r="G46" s="79">
        <f t="shared" si="10"/>
        <v>0</v>
      </c>
      <c r="H46" s="79">
        <f t="shared" si="11"/>
        <v>0</v>
      </c>
      <c r="I46" s="79">
        <f t="shared" si="12"/>
        <v>0</v>
      </c>
      <c r="J46" s="79">
        <f t="shared" si="13"/>
        <v>0</v>
      </c>
      <c r="K46" s="68"/>
      <c r="L46" s="79">
        <f t="shared" si="14"/>
        <v>0</v>
      </c>
      <c r="M46" s="68"/>
      <c r="N46" s="79">
        <f t="shared" si="15"/>
        <v>0</v>
      </c>
      <c r="O46" s="79">
        <f t="shared" si="16"/>
        <v>0</v>
      </c>
      <c r="P46" s="71"/>
      <c r="Q46" s="39" t="s">
        <v>21</v>
      </c>
      <c r="R46" s="68"/>
      <c r="S46" s="79">
        <f t="shared" si="17"/>
        <v>0</v>
      </c>
      <c r="T46" s="71">
        <v>0</v>
      </c>
      <c r="U46" s="39" t="s">
        <v>21</v>
      </c>
      <c r="V46" s="68">
        <v>0</v>
      </c>
      <c r="W46" s="79">
        <f t="shared" si="18"/>
        <v>0</v>
      </c>
      <c r="X46" s="71">
        <v>0</v>
      </c>
      <c r="Y46" s="73" t="s">
        <v>21</v>
      </c>
      <c r="Z46" s="68">
        <v>0</v>
      </c>
      <c r="AA46" s="79">
        <f t="shared" si="19"/>
        <v>0</v>
      </c>
      <c r="AB46" s="68">
        <v>0</v>
      </c>
      <c r="AC46" s="79">
        <f t="shared" si="20"/>
        <v>0</v>
      </c>
      <c r="AD46" s="68">
        <v>0</v>
      </c>
      <c r="AE46" s="68">
        <v>0</v>
      </c>
      <c r="AF46" s="68">
        <v>0</v>
      </c>
      <c r="AG46" s="79">
        <f t="shared" si="21"/>
        <v>0</v>
      </c>
      <c r="AH46" s="79">
        <f t="shared" si="22"/>
        <v>0</v>
      </c>
      <c r="AI46" s="79">
        <f>IF($AI$6='منبع '!$A$17,AK46*'منبع '!$B$17,AK46*'منبع '!$B$18)</f>
        <v>0</v>
      </c>
      <c r="AJ46" s="79">
        <f t="shared" si="23"/>
        <v>0</v>
      </c>
      <c r="AK46" s="79">
        <f t="shared" si="24"/>
        <v>0</v>
      </c>
      <c r="AL46" s="79">
        <f>IF(AJ46&lt;=$C$101,0,IF(AJ46&lt;=$C$102,((AJ46-$C$101)*$E$102/100),IF(AJ46&lt;=$C$103,(((AJ46-$C$102)*$E$103/100)+$G$102),IF(AJ46&lt;=$C$104,(((AJ46-$C$103)*$E$104/100)+$G$103),IF(AJ46&lt;=$C$105,(((AJ46-$C$104)*$E$105/100)+$G$104),22)))))</f>
        <v>0</v>
      </c>
      <c r="AM46" s="68">
        <v>0</v>
      </c>
      <c r="AN46" s="68">
        <v>0</v>
      </c>
      <c r="AO46" s="79">
        <f t="shared" si="25"/>
        <v>0</v>
      </c>
      <c r="AP46" s="79">
        <f t="shared" si="26"/>
        <v>0</v>
      </c>
      <c r="AQ46" s="79">
        <f t="shared" si="27"/>
        <v>0</v>
      </c>
      <c r="AR46" s="83">
        <f t="shared" si="28"/>
        <v>0</v>
      </c>
    </row>
    <row r="47" spans="2:44" ht="38.25" customHeight="1" x14ac:dyDescent="0.2">
      <c r="B47" s="21">
        <v>41</v>
      </c>
      <c r="C47" s="69"/>
      <c r="D47" s="67"/>
      <c r="E47" s="67"/>
      <c r="F47" s="68"/>
      <c r="G47" s="79">
        <f t="shared" si="10"/>
        <v>0</v>
      </c>
      <c r="H47" s="79">
        <f t="shared" si="11"/>
        <v>0</v>
      </c>
      <c r="I47" s="79">
        <f t="shared" si="12"/>
        <v>0</v>
      </c>
      <c r="J47" s="79">
        <f t="shared" si="13"/>
        <v>0</v>
      </c>
      <c r="K47" s="68"/>
      <c r="L47" s="79">
        <f t="shared" si="14"/>
        <v>0</v>
      </c>
      <c r="M47" s="68"/>
      <c r="N47" s="79">
        <f t="shared" si="15"/>
        <v>0</v>
      </c>
      <c r="O47" s="79">
        <f t="shared" si="16"/>
        <v>0</v>
      </c>
      <c r="P47" s="71"/>
      <c r="Q47" s="39" t="s">
        <v>21</v>
      </c>
      <c r="R47" s="68"/>
      <c r="S47" s="79">
        <f t="shared" si="17"/>
        <v>0</v>
      </c>
      <c r="T47" s="71">
        <v>0</v>
      </c>
      <c r="U47" s="39" t="s">
        <v>21</v>
      </c>
      <c r="V47" s="68">
        <v>0</v>
      </c>
      <c r="W47" s="79">
        <f t="shared" si="18"/>
        <v>0</v>
      </c>
      <c r="X47" s="71">
        <v>0</v>
      </c>
      <c r="Y47" s="73" t="s">
        <v>21</v>
      </c>
      <c r="Z47" s="68">
        <v>0</v>
      </c>
      <c r="AA47" s="79">
        <f t="shared" si="19"/>
        <v>0</v>
      </c>
      <c r="AB47" s="68">
        <v>0</v>
      </c>
      <c r="AC47" s="79">
        <f t="shared" si="20"/>
        <v>0</v>
      </c>
      <c r="AD47" s="68">
        <v>0</v>
      </c>
      <c r="AE47" s="68">
        <v>0</v>
      </c>
      <c r="AF47" s="68">
        <v>0</v>
      </c>
      <c r="AG47" s="79">
        <f t="shared" si="21"/>
        <v>0</v>
      </c>
      <c r="AH47" s="79">
        <f t="shared" si="22"/>
        <v>0</v>
      </c>
      <c r="AI47" s="79">
        <f>IF($AI$6='منبع '!$A$17,AK47*'منبع '!$B$17,AK47*'منبع '!$B$18)</f>
        <v>0</v>
      </c>
      <c r="AJ47" s="79">
        <f t="shared" si="23"/>
        <v>0</v>
      </c>
      <c r="AK47" s="79">
        <f t="shared" si="24"/>
        <v>0</v>
      </c>
      <c r="AL47" s="79">
        <f>IF(AJ47&lt;=$C$101,0,IF(AJ47&lt;=$C$102,((AJ47-$C$101)*$E$102/100),IF(AJ47&lt;=$C$103,(((AJ47-$C$102)*$E$103/100)+$G$102),IF(AJ47&lt;=$C$104,(((AJ47-$C$103)*$E$104/100)+$G$103),IF(AJ47&lt;=$C$105,(((AJ47-$C$104)*$E$105/100)+$G$104),22)))))</f>
        <v>0</v>
      </c>
      <c r="AM47" s="68">
        <v>0</v>
      </c>
      <c r="AN47" s="68">
        <v>0</v>
      </c>
      <c r="AO47" s="79">
        <f t="shared" si="25"/>
        <v>0</v>
      </c>
      <c r="AP47" s="79">
        <f t="shared" si="26"/>
        <v>0</v>
      </c>
      <c r="AQ47" s="79">
        <f t="shared" si="27"/>
        <v>0</v>
      </c>
      <c r="AR47" s="83">
        <f t="shared" si="28"/>
        <v>0</v>
      </c>
    </row>
    <row r="48" spans="2:44" ht="38.25" customHeight="1" x14ac:dyDescent="0.2">
      <c r="B48" s="21">
        <v>42</v>
      </c>
      <c r="C48" s="69"/>
      <c r="D48" s="67"/>
      <c r="E48" s="67"/>
      <c r="F48" s="68"/>
      <c r="G48" s="79">
        <f t="shared" si="10"/>
        <v>0</v>
      </c>
      <c r="H48" s="79">
        <f t="shared" si="11"/>
        <v>0</v>
      </c>
      <c r="I48" s="79">
        <f t="shared" si="12"/>
        <v>0</v>
      </c>
      <c r="J48" s="79">
        <f t="shared" si="13"/>
        <v>0</v>
      </c>
      <c r="K48" s="68"/>
      <c r="L48" s="79">
        <f t="shared" si="14"/>
        <v>0</v>
      </c>
      <c r="M48" s="68"/>
      <c r="N48" s="79">
        <f t="shared" si="15"/>
        <v>0</v>
      </c>
      <c r="O48" s="79">
        <f t="shared" si="16"/>
        <v>0</v>
      </c>
      <c r="P48" s="71"/>
      <c r="Q48" s="39" t="s">
        <v>21</v>
      </c>
      <c r="R48" s="68"/>
      <c r="S48" s="79">
        <f t="shared" si="17"/>
        <v>0</v>
      </c>
      <c r="T48" s="71">
        <v>0</v>
      </c>
      <c r="U48" s="39" t="s">
        <v>21</v>
      </c>
      <c r="V48" s="68">
        <v>0</v>
      </c>
      <c r="W48" s="79">
        <f t="shared" si="18"/>
        <v>0</v>
      </c>
      <c r="X48" s="71">
        <v>0</v>
      </c>
      <c r="Y48" s="73" t="s">
        <v>21</v>
      </c>
      <c r="Z48" s="68">
        <v>0</v>
      </c>
      <c r="AA48" s="79">
        <f t="shared" si="19"/>
        <v>0</v>
      </c>
      <c r="AB48" s="68">
        <v>0</v>
      </c>
      <c r="AC48" s="79">
        <f t="shared" si="20"/>
        <v>0</v>
      </c>
      <c r="AD48" s="68">
        <v>0</v>
      </c>
      <c r="AE48" s="68">
        <v>0</v>
      </c>
      <c r="AF48" s="68">
        <v>0</v>
      </c>
      <c r="AG48" s="79">
        <f t="shared" si="21"/>
        <v>0</v>
      </c>
      <c r="AH48" s="79">
        <f t="shared" si="22"/>
        <v>0</v>
      </c>
      <c r="AI48" s="79">
        <f>IF($AI$6='منبع '!$A$17,AK48*'منبع '!$B$17,AK48*'منبع '!$B$18)</f>
        <v>0</v>
      </c>
      <c r="AJ48" s="79">
        <f t="shared" si="23"/>
        <v>0</v>
      </c>
      <c r="AK48" s="79">
        <f t="shared" si="24"/>
        <v>0</v>
      </c>
      <c r="AL48" s="79">
        <f>IF(AJ48&lt;=$C$101,0,IF(AJ48&lt;=$C$102,((AJ48-$C$101)*$E$102/100),IF(AJ48&lt;=$C$103,(((AJ48-$C$102)*$E$103/100)+$G$102),IF(AJ48&lt;=$C$104,(((AJ48-$C$103)*$E$104/100)+$G$103),IF(AJ48&lt;=$C$105,(((AJ48-$C$104)*$E$105/100)+$G$104),22)))))</f>
        <v>0</v>
      </c>
      <c r="AM48" s="68">
        <v>0</v>
      </c>
      <c r="AN48" s="68">
        <v>0</v>
      </c>
      <c r="AO48" s="79">
        <f t="shared" si="25"/>
        <v>0</v>
      </c>
      <c r="AP48" s="79">
        <f t="shared" si="26"/>
        <v>0</v>
      </c>
      <c r="AQ48" s="79">
        <f t="shared" si="27"/>
        <v>0</v>
      </c>
      <c r="AR48" s="83">
        <f t="shared" si="28"/>
        <v>0</v>
      </c>
    </row>
    <row r="49" spans="2:44" ht="38.25" customHeight="1" x14ac:dyDescent="0.2">
      <c r="B49" s="21">
        <v>43</v>
      </c>
      <c r="C49" s="69"/>
      <c r="D49" s="67"/>
      <c r="E49" s="67"/>
      <c r="F49" s="68"/>
      <c r="G49" s="79">
        <f t="shared" si="10"/>
        <v>0</v>
      </c>
      <c r="H49" s="79">
        <f t="shared" si="11"/>
        <v>0</v>
      </c>
      <c r="I49" s="79">
        <f t="shared" si="12"/>
        <v>0</v>
      </c>
      <c r="J49" s="79">
        <f t="shared" si="13"/>
        <v>0</v>
      </c>
      <c r="K49" s="68"/>
      <c r="L49" s="79">
        <f t="shared" si="14"/>
        <v>0</v>
      </c>
      <c r="M49" s="68"/>
      <c r="N49" s="79">
        <f t="shared" si="15"/>
        <v>0</v>
      </c>
      <c r="O49" s="79">
        <f t="shared" si="16"/>
        <v>0</v>
      </c>
      <c r="P49" s="71"/>
      <c r="Q49" s="39" t="s">
        <v>21</v>
      </c>
      <c r="R49" s="68"/>
      <c r="S49" s="79">
        <f t="shared" si="17"/>
        <v>0</v>
      </c>
      <c r="T49" s="71">
        <v>0</v>
      </c>
      <c r="U49" s="39" t="s">
        <v>21</v>
      </c>
      <c r="V49" s="68">
        <v>0</v>
      </c>
      <c r="W49" s="79">
        <f t="shared" si="18"/>
        <v>0</v>
      </c>
      <c r="X49" s="71">
        <v>0</v>
      </c>
      <c r="Y49" s="73" t="s">
        <v>21</v>
      </c>
      <c r="Z49" s="68">
        <v>0</v>
      </c>
      <c r="AA49" s="79">
        <f t="shared" si="19"/>
        <v>0</v>
      </c>
      <c r="AB49" s="68">
        <v>0</v>
      </c>
      <c r="AC49" s="79">
        <f t="shared" si="20"/>
        <v>0</v>
      </c>
      <c r="AD49" s="68">
        <v>0</v>
      </c>
      <c r="AE49" s="68">
        <v>0</v>
      </c>
      <c r="AF49" s="68">
        <v>0</v>
      </c>
      <c r="AG49" s="79">
        <f t="shared" si="21"/>
        <v>0</v>
      </c>
      <c r="AH49" s="79">
        <f t="shared" si="22"/>
        <v>0</v>
      </c>
      <c r="AI49" s="79">
        <f>IF($AI$6='منبع '!$A$17,AK49*'منبع '!$B$17,AK49*'منبع '!$B$18)</f>
        <v>0</v>
      </c>
      <c r="AJ49" s="79">
        <f t="shared" si="23"/>
        <v>0</v>
      </c>
      <c r="AK49" s="79">
        <f t="shared" si="24"/>
        <v>0</v>
      </c>
      <c r="AL49" s="79">
        <f>IF(AJ49&lt;=$C$101,0,IF(AJ49&lt;=$C$102,((AJ49-$C$101)*$E$102/100),IF(AJ49&lt;=$C$103,(((AJ49-$C$102)*$E$103/100)+$G$102),IF(AJ49&lt;=$C$104,(((AJ49-$C$103)*$E$104/100)+$G$103),IF(AJ49&lt;=$C$105,(((AJ49-$C$104)*$E$105/100)+$G$104),22)))))</f>
        <v>0</v>
      </c>
      <c r="AM49" s="68">
        <v>0</v>
      </c>
      <c r="AN49" s="68">
        <v>0</v>
      </c>
      <c r="AO49" s="79">
        <f t="shared" si="25"/>
        <v>0</v>
      </c>
      <c r="AP49" s="79">
        <f t="shared" si="26"/>
        <v>0</v>
      </c>
      <c r="AQ49" s="79">
        <f t="shared" si="27"/>
        <v>0</v>
      </c>
      <c r="AR49" s="83">
        <f t="shared" si="28"/>
        <v>0</v>
      </c>
    </row>
    <row r="50" spans="2:44" ht="38.25" customHeight="1" x14ac:dyDescent="0.2">
      <c r="B50" s="21">
        <v>44</v>
      </c>
      <c r="C50" s="69"/>
      <c r="D50" s="67"/>
      <c r="E50" s="67"/>
      <c r="F50" s="68"/>
      <c r="G50" s="79">
        <f t="shared" si="10"/>
        <v>0</v>
      </c>
      <c r="H50" s="79">
        <f t="shared" si="11"/>
        <v>0</v>
      </c>
      <c r="I50" s="79">
        <f t="shared" si="12"/>
        <v>0</v>
      </c>
      <c r="J50" s="79">
        <f t="shared" si="13"/>
        <v>0</v>
      </c>
      <c r="K50" s="68"/>
      <c r="L50" s="79">
        <f t="shared" si="14"/>
        <v>0</v>
      </c>
      <c r="M50" s="68"/>
      <c r="N50" s="79">
        <f t="shared" si="15"/>
        <v>0</v>
      </c>
      <c r="O50" s="79">
        <f t="shared" si="16"/>
        <v>0</v>
      </c>
      <c r="P50" s="71"/>
      <c r="Q50" s="39" t="s">
        <v>21</v>
      </c>
      <c r="R50" s="68"/>
      <c r="S50" s="79">
        <f t="shared" si="17"/>
        <v>0</v>
      </c>
      <c r="T50" s="71">
        <v>0</v>
      </c>
      <c r="U50" s="39" t="s">
        <v>21</v>
      </c>
      <c r="V50" s="68">
        <v>0</v>
      </c>
      <c r="W50" s="79">
        <f t="shared" si="18"/>
        <v>0</v>
      </c>
      <c r="X50" s="71">
        <v>0</v>
      </c>
      <c r="Y50" s="73" t="s">
        <v>21</v>
      </c>
      <c r="Z50" s="68">
        <v>0</v>
      </c>
      <c r="AA50" s="79">
        <f t="shared" si="19"/>
        <v>0</v>
      </c>
      <c r="AB50" s="68">
        <v>0</v>
      </c>
      <c r="AC50" s="79">
        <f t="shared" si="20"/>
        <v>0</v>
      </c>
      <c r="AD50" s="68">
        <v>0</v>
      </c>
      <c r="AE50" s="68">
        <v>0</v>
      </c>
      <c r="AF50" s="68">
        <v>0</v>
      </c>
      <c r="AG50" s="79">
        <f t="shared" si="21"/>
        <v>0</v>
      </c>
      <c r="AH50" s="79">
        <f t="shared" si="22"/>
        <v>0</v>
      </c>
      <c r="AI50" s="79">
        <f>IF($AI$6='منبع '!$A$17,AK50*'منبع '!$B$17,AK50*'منبع '!$B$18)</f>
        <v>0</v>
      </c>
      <c r="AJ50" s="79">
        <f t="shared" si="23"/>
        <v>0</v>
      </c>
      <c r="AK50" s="79">
        <f t="shared" si="24"/>
        <v>0</v>
      </c>
      <c r="AL50" s="79">
        <f>IF(AJ50&lt;=$C$101,0,IF(AJ50&lt;=$C$102,((AJ50-$C$101)*$E$102/100),IF(AJ50&lt;=$C$103,(((AJ50-$C$102)*$E$103/100)+$G$102),IF(AJ50&lt;=$C$104,(((AJ50-$C$103)*$E$104/100)+$G$103),IF(AJ50&lt;=$C$105,(((AJ50-$C$104)*$E$105/100)+$G$104),22)))))</f>
        <v>0</v>
      </c>
      <c r="AM50" s="68">
        <v>0</v>
      </c>
      <c r="AN50" s="68">
        <v>0</v>
      </c>
      <c r="AO50" s="79">
        <f t="shared" si="25"/>
        <v>0</v>
      </c>
      <c r="AP50" s="79">
        <f t="shared" si="26"/>
        <v>0</v>
      </c>
      <c r="AQ50" s="79">
        <f t="shared" si="27"/>
        <v>0</v>
      </c>
      <c r="AR50" s="83">
        <f t="shared" si="28"/>
        <v>0</v>
      </c>
    </row>
    <row r="51" spans="2:44" ht="38.25" customHeight="1" x14ac:dyDescent="0.2">
      <c r="B51" s="21">
        <v>45</v>
      </c>
      <c r="C51" s="69"/>
      <c r="D51" s="67"/>
      <c r="E51" s="67"/>
      <c r="F51" s="68"/>
      <c r="G51" s="79">
        <f t="shared" si="10"/>
        <v>0</v>
      </c>
      <c r="H51" s="79">
        <f t="shared" si="11"/>
        <v>0</v>
      </c>
      <c r="I51" s="79">
        <f t="shared" si="12"/>
        <v>0</v>
      </c>
      <c r="J51" s="79">
        <f t="shared" si="13"/>
        <v>0</v>
      </c>
      <c r="K51" s="68"/>
      <c r="L51" s="79">
        <f t="shared" si="14"/>
        <v>0</v>
      </c>
      <c r="M51" s="68"/>
      <c r="N51" s="79">
        <f t="shared" si="15"/>
        <v>0</v>
      </c>
      <c r="O51" s="79">
        <f t="shared" si="16"/>
        <v>0</v>
      </c>
      <c r="P51" s="71"/>
      <c r="Q51" s="39" t="s">
        <v>21</v>
      </c>
      <c r="R51" s="68"/>
      <c r="S51" s="79">
        <f t="shared" si="17"/>
        <v>0</v>
      </c>
      <c r="T51" s="71">
        <v>0</v>
      </c>
      <c r="U51" s="39" t="s">
        <v>21</v>
      </c>
      <c r="V51" s="68">
        <v>0</v>
      </c>
      <c r="W51" s="79">
        <f t="shared" si="18"/>
        <v>0</v>
      </c>
      <c r="X51" s="71">
        <v>0</v>
      </c>
      <c r="Y51" s="73" t="s">
        <v>21</v>
      </c>
      <c r="Z51" s="68">
        <v>0</v>
      </c>
      <c r="AA51" s="79">
        <f t="shared" si="19"/>
        <v>0</v>
      </c>
      <c r="AB51" s="68">
        <v>0</v>
      </c>
      <c r="AC51" s="79">
        <f t="shared" si="20"/>
        <v>0</v>
      </c>
      <c r="AD51" s="68">
        <v>0</v>
      </c>
      <c r="AE51" s="68">
        <v>0</v>
      </c>
      <c r="AF51" s="68">
        <v>0</v>
      </c>
      <c r="AG51" s="79">
        <f t="shared" si="21"/>
        <v>0</v>
      </c>
      <c r="AH51" s="79">
        <f t="shared" si="22"/>
        <v>0</v>
      </c>
      <c r="AI51" s="79">
        <f>IF($AI$6='منبع '!$A$17,AK51*'منبع '!$B$17,AK51*'منبع '!$B$18)</f>
        <v>0</v>
      </c>
      <c r="AJ51" s="79">
        <f t="shared" si="23"/>
        <v>0</v>
      </c>
      <c r="AK51" s="79">
        <f t="shared" si="24"/>
        <v>0</v>
      </c>
      <c r="AL51" s="79">
        <f>IF(AJ51&lt;=$C$101,0,IF(AJ51&lt;=$C$102,((AJ51-$C$101)*$E$102/100),IF(AJ51&lt;=$C$103,(((AJ51-$C$102)*$E$103/100)+$G$102),IF(AJ51&lt;=$C$104,(((AJ51-$C$103)*$E$104/100)+$G$103),IF(AJ51&lt;=$C$105,(((AJ51-$C$104)*$E$105/100)+$G$104),22)))))</f>
        <v>0</v>
      </c>
      <c r="AM51" s="68">
        <v>0</v>
      </c>
      <c r="AN51" s="68">
        <v>0</v>
      </c>
      <c r="AO51" s="79">
        <f t="shared" si="25"/>
        <v>0</v>
      </c>
      <c r="AP51" s="79">
        <f t="shared" si="26"/>
        <v>0</v>
      </c>
      <c r="AQ51" s="79">
        <f t="shared" si="27"/>
        <v>0</v>
      </c>
      <c r="AR51" s="83">
        <f t="shared" si="28"/>
        <v>0</v>
      </c>
    </row>
    <row r="52" spans="2:44" ht="38.25" customHeight="1" x14ac:dyDescent="0.2">
      <c r="B52" s="21">
        <v>46</v>
      </c>
      <c r="C52" s="69"/>
      <c r="D52" s="67"/>
      <c r="E52" s="67"/>
      <c r="F52" s="68"/>
      <c r="G52" s="79">
        <f t="shared" si="10"/>
        <v>0</v>
      </c>
      <c r="H52" s="79">
        <f t="shared" si="11"/>
        <v>0</v>
      </c>
      <c r="I52" s="79">
        <f t="shared" si="12"/>
        <v>0</v>
      </c>
      <c r="J52" s="79">
        <f t="shared" si="13"/>
        <v>0</v>
      </c>
      <c r="K52" s="68"/>
      <c r="L52" s="79">
        <f t="shared" si="14"/>
        <v>0</v>
      </c>
      <c r="M52" s="68"/>
      <c r="N52" s="79">
        <f t="shared" si="15"/>
        <v>0</v>
      </c>
      <c r="O52" s="79">
        <f t="shared" si="16"/>
        <v>0</v>
      </c>
      <c r="P52" s="71"/>
      <c r="Q52" s="39" t="s">
        <v>21</v>
      </c>
      <c r="R52" s="68"/>
      <c r="S52" s="79">
        <f t="shared" si="17"/>
        <v>0</v>
      </c>
      <c r="T52" s="71">
        <v>0</v>
      </c>
      <c r="U52" s="39" t="s">
        <v>21</v>
      </c>
      <c r="V52" s="68">
        <v>0</v>
      </c>
      <c r="W52" s="79">
        <f t="shared" si="18"/>
        <v>0</v>
      </c>
      <c r="X52" s="71">
        <v>0</v>
      </c>
      <c r="Y52" s="73" t="s">
        <v>21</v>
      </c>
      <c r="Z52" s="68">
        <v>0</v>
      </c>
      <c r="AA52" s="79">
        <f t="shared" si="19"/>
        <v>0</v>
      </c>
      <c r="AB52" s="68">
        <v>0</v>
      </c>
      <c r="AC52" s="79">
        <f t="shared" si="20"/>
        <v>0</v>
      </c>
      <c r="AD52" s="68">
        <v>0</v>
      </c>
      <c r="AE52" s="68">
        <v>0</v>
      </c>
      <c r="AF52" s="68">
        <v>0</v>
      </c>
      <c r="AG52" s="79">
        <f t="shared" si="21"/>
        <v>0</v>
      </c>
      <c r="AH52" s="79">
        <f t="shared" si="22"/>
        <v>0</v>
      </c>
      <c r="AI52" s="79">
        <f>IF($AI$6='منبع '!$A$17,AK52*'منبع '!$B$17,AK52*'منبع '!$B$18)</f>
        <v>0</v>
      </c>
      <c r="AJ52" s="79">
        <f t="shared" si="23"/>
        <v>0</v>
      </c>
      <c r="AK52" s="79">
        <f t="shared" si="24"/>
        <v>0</v>
      </c>
      <c r="AL52" s="79">
        <f>IF(AJ52&lt;=$C$101,0,IF(AJ52&lt;=$C$102,((AJ52-$C$101)*$E$102/100),IF(AJ52&lt;=$C$103,(((AJ52-$C$102)*$E$103/100)+$G$102),IF(AJ52&lt;=$C$104,(((AJ52-$C$103)*$E$104/100)+$G$103),IF(AJ52&lt;=$C$105,(((AJ52-$C$104)*$E$105/100)+$G$104),22)))))</f>
        <v>0</v>
      </c>
      <c r="AM52" s="68">
        <v>0</v>
      </c>
      <c r="AN52" s="68">
        <v>0</v>
      </c>
      <c r="AO52" s="79">
        <f t="shared" si="25"/>
        <v>0</v>
      </c>
      <c r="AP52" s="79">
        <f t="shared" si="26"/>
        <v>0</v>
      </c>
      <c r="AQ52" s="79">
        <f t="shared" si="27"/>
        <v>0</v>
      </c>
      <c r="AR52" s="83">
        <f t="shared" si="28"/>
        <v>0</v>
      </c>
    </row>
    <row r="53" spans="2:44" ht="38.25" customHeight="1" x14ac:dyDescent="0.2">
      <c r="B53" s="21">
        <v>47</v>
      </c>
      <c r="C53" s="69"/>
      <c r="D53" s="67"/>
      <c r="E53" s="67"/>
      <c r="F53" s="68"/>
      <c r="G53" s="79">
        <f t="shared" si="10"/>
        <v>0</v>
      </c>
      <c r="H53" s="79">
        <f t="shared" si="11"/>
        <v>0</v>
      </c>
      <c r="I53" s="79">
        <f t="shared" si="12"/>
        <v>0</v>
      </c>
      <c r="J53" s="79">
        <f t="shared" si="13"/>
        <v>0</v>
      </c>
      <c r="K53" s="68"/>
      <c r="L53" s="79">
        <f t="shared" si="14"/>
        <v>0</v>
      </c>
      <c r="M53" s="68"/>
      <c r="N53" s="79">
        <f t="shared" si="15"/>
        <v>0</v>
      </c>
      <c r="O53" s="79">
        <f t="shared" si="16"/>
        <v>0</v>
      </c>
      <c r="P53" s="71"/>
      <c r="Q53" s="39" t="s">
        <v>21</v>
      </c>
      <c r="R53" s="68"/>
      <c r="S53" s="79">
        <f t="shared" si="17"/>
        <v>0</v>
      </c>
      <c r="T53" s="71">
        <v>0</v>
      </c>
      <c r="U53" s="39" t="s">
        <v>21</v>
      </c>
      <c r="V53" s="68">
        <v>0</v>
      </c>
      <c r="W53" s="79">
        <f t="shared" si="18"/>
        <v>0</v>
      </c>
      <c r="X53" s="71">
        <v>0</v>
      </c>
      <c r="Y53" s="73" t="s">
        <v>21</v>
      </c>
      <c r="Z53" s="68">
        <v>0</v>
      </c>
      <c r="AA53" s="79">
        <f t="shared" si="19"/>
        <v>0</v>
      </c>
      <c r="AB53" s="68">
        <v>0</v>
      </c>
      <c r="AC53" s="79">
        <f t="shared" si="20"/>
        <v>0</v>
      </c>
      <c r="AD53" s="68">
        <v>0</v>
      </c>
      <c r="AE53" s="68">
        <v>0</v>
      </c>
      <c r="AF53" s="68">
        <v>0</v>
      </c>
      <c r="AG53" s="79">
        <f t="shared" si="21"/>
        <v>0</v>
      </c>
      <c r="AH53" s="79">
        <f t="shared" si="22"/>
        <v>0</v>
      </c>
      <c r="AI53" s="79">
        <f>IF($AI$6='منبع '!$A$17,AK53*'منبع '!$B$17,AK53*'منبع '!$B$18)</f>
        <v>0</v>
      </c>
      <c r="AJ53" s="79">
        <f t="shared" si="23"/>
        <v>0</v>
      </c>
      <c r="AK53" s="79">
        <f t="shared" si="24"/>
        <v>0</v>
      </c>
      <c r="AL53" s="79">
        <f>IF(AJ53&lt;=$C$101,0,IF(AJ53&lt;=$C$102,((AJ53-$C$101)*$E$102/100),IF(AJ53&lt;=$C$103,(((AJ53-$C$102)*$E$103/100)+$G$102),IF(AJ53&lt;=$C$104,(((AJ53-$C$103)*$E$104/100)+$G$103),IF(AJ53&lt;=$C$105,(((AJ53-$C$104)*$E$105/100)+$G$104),22)))))</f>
        <v>0</v>
      </c>
      <c r="AM53" s="68">
        <v>0</v>
      </c>
      <c r="AN53" s="68">
        <v>0</v>
      </c>
      <c r="AO53" s="79">
        <f t="shared" si="25"/>
        <v>0</v>
      </c>
      <c r="AP53" s="79">
        <f t="shared" si="26"/>
        <v>0</v>
      </c>
      <c r="AQ53" s="79">
        <f t="shared" si="27"/>
        <v>0</v>
      </c>
      <c r="AR53" s="83">
        <f t="shared" si="28"/>
        <v>0</v>
      </c>
    </row>
    <row r="54" spans="2:44" ht="38.25" customHeight="1" x14ac:dyDescent="0.2">
      <c r="B54" s="21">
        <v>48</v>
      </c>
      <c r="C54" s="69"/>
      <c r="D54" s="67"/>
      <c r="E54" s="67"/>
      <c r="F54" s="68"/>
      <c r="G54" s="79">
        <f t="shared" si="10"/>
        <v>0</v>
      </c>
      <c r="H54" s="79">
        <f t="shared" si="11"/>
        <v>0</v>
      </c>
      <c r="I54" s="79">
        <f t="shared" si="12"/>
        <v>0</v>
      </c>
      <c r="J54" s="79">
        <f t="shared" si="13"/>
        <v>0</v>
      </c>
      <c r="K54" s="68"/>
      <c r="L54" s="79">
        <f t="shared" si="14"/>
        <v>0</v>
      </c>
      <c r="M54" s="68"/>
      <c r="N54" s="79">
        <f t="shared" si="15"/>
        <v>0</v>
      </c>
      <c r="O54" s="79">
        <f t="shared" si="16"/>
        <v>0</v>
      </c>
      <c r="P54" s="71"/>
      <c r="Q54" s="39" t="s">
        <v>21</v>
      </c>
      <c r="R54" s="68"/>
      <c r="S54" s="79">
        <f t="shared" si="17"/>
        <v>0</v>
      </c>
      <c r="T54" s="71">
        <v>0</v>
      </c>
      <c r="U54" s="39" t="s">
        <v>21</v>
      </c>
      <c r="V54" s="68">
        <v>0</v>
      </c>
      <c r="W54" s="79">
        <f t="shared" si="18"/>
        <v>0</v>
      </c>
      <c r="X54" s="71">
        <v>0</v>
      </c>
      <c r="Y54" s="73" t="s">
        <v>21</v>
      </c>
      <c r="Z54" s="68">
        <v>0</v>
      </c>
      <c r="AA54" s="79">
        <f t="shared" si="19"/>
        <v>0</v>
      </c>
      <c r="AB54" s="68">
        <v>0</v>
      </c>
      <c r="AC54" s="79">
        <f t="shared" si="20"/>
        <v>0</v>
      </c>
      <c r="AD54" s="68">
        <v>0</v>
      </c>
      <c r="AE54" s="68">
        <v>0</v>
      </c>
      <c r="AF54" s="68">
        <v>0</v>
      </c>
      <c r="AG54" s="79">
        <f t="shared" si="21"/>
        <v>0</v>
      </c>
      <c r="AH54" s="79">
        <f t="shared" si="22"/>
        <v>0</v>
      </c>
      <c r="AI54" s="79">
        <f>IF($AI$6='منبع '!$A$17,AK54*'منبع '!$B$17,AK54*'منبع '!$B$18)</f>
        <v>0</v>
      </c>
      <c r="AJ54" s="79">
        <f t="shared" si="23"/>
        <v>0</v>
      </c>
      <c r="AK54" s="79">
        <f t="shared" si="24"/>
        <v>0</v>
      </c>
      <c r="AL54" s="79">
        <f>IF(AJ54&lt;=$C$101,0,IF(AJ54&lt;=$C$102,((AJ54-$C$101)*$E$102/100),IF(AJ54&lt;=$C$103,(((AJ54-$C$102)*$E$103/100)+$G$102),IF(AJ54&lt;=$C$104,(((AJ54-$C$103)*$E$104/100)+$G$103),IF(AJ54&lt;=$C$105,(((AJ54-$C$104)*$E$105/100)+$G$104),22)))))</f>
        <v>0</v>
      </c>
      <c r="AM54" s="68">
        <v>0</v>
      </c>
      <c r="AN54" s="68">
        <v>0</v>
      </c>
      <c r="AO54" s="79">
        <f t="shared" si="25"/>
        <v>0</v>
      </c>
      <c r="AP54" s="79">
        <f t="shared" si="26"/>
        <v>0</v>
      </c>
      <c r="AQ54" s="79">
        <f t="shared" si="27"/>
        <v>0</v>
      </c>
      <c r="AR54" s="83">
        <f t="shared" si="28"/>
        <v>0</v>
      </c>
    </row>
    <row r="55" spans="2:44" ht="38.25" customHeight="1" x14ac:dyDescent="0.2">
      <c r="B55" s="21">
        <v>49</v>
      </c>
      <c r="C55" s="69"/>
      <c r="D55" s="67"/>
      <c r="E55" s="67"/>
      <c r="F55" s="68"/>
      <c r="G55" s="79">
        <f t="shared" si="10"/>
        <v>0</v>
      </c>
      <c r="H55" s="79">
        <f t="shared" si="11"/>
        <v>0</v>
      </c>
      <c r="I55" s="79">
        <f t="shared" si="12"/>
        <v>0</v>
      </c>
      <c r="J55" s="79">
        <f t="shared" si="13"/>
        <v>0</v>
      </c>
      <c r="K55" s="68"/>
      <c r="L55" s="79">
        <f t="shared" si="14"/>
        <v>0</v>
      </c>
      <c r="M55" s="68"/>
      <c r="N55" s="79">
        <f t="shared" si="15"/>
        <v>0</v>
      </c>
      <c r="O55" s="79">
        <f t="shared" si="16"/>
        <v>0</v>
      </c>
      <c r="P55" s="71"/>
      <c r="Q55" s="39" t="s">
        <v>21</v>
      </c>
      <c r="R55" s="68"/>
      <c r="S55" s="79">
        <f t="shared" si="17"/>
        <v>0</v>
      </c>
      <c r="T55" s="71">
        <v>0</v>
      </c>
      <c r="U55" s="39" t="s">
        <v>21</v>
      </c>
      <c r="V55" s="68">
        <v>0</v>
      </c>
      <c r="W55" s="79">
        <f t="shared" si="18"/>
        <v>0</v>
      </c>
      <c r="X55" s="71">
        <v>0</v>
      </c>
      <c r="Y55" s="73" t="s">
        <v>21</v>
      </c>
      <c r="Z55" s="68">
        <v>0</v>
      </c>
      <c r="AA55" s="79">
        <f t="shared" si="19"/>
        <v>0</v>
      </c>
      <c r="AB55" s="68">
        <v>0</v>
      </c>
      <c r="AC55" s="79">
        <f t="shared" si="20"/>
        <v>0</v>
      </c>
      <c r="AD55" s="68">
        <v>0</v>
      </c>
      <c r="AE55" s="68">
        <v>0</v>
      </c>
      <c r="AF55" s="68">
        <v>0</v>
      </c>
      <c r="AG55" s="79">
        <f t="shared" si="21"/>
        <v>0</v>
      </c>
      <c r="AH55" s="79">
        <f t="shared" si="22"/>
        <v>0</v>
      </c>
      <c r="AI55" s="79">
        <f>IF($AI$6='منبع '!$A$17,AK55*'منبع '!$B$17,AK55*'منبع '!$B$18)</f>
        <v>0</v>
      </c>
      <c r="AJ55" s="79">
        <f t="shared" si="23"/>
        <v>0</v>
      </c>
      <c r="AK55" s="79">
        <f t="shared" si="24"/>
        <v>0</v>
      </c>
      <c r="AL55" s="79">
        <f>IF(AJ55&lt;=$C$101,0,IF(AJ55&lt;=$C$102,((AJ55-$C$101)*$E$102/100),IF(AJ55&lt;=$C$103,(((AJ55-$C$102)*$E$103/100)+$G$102),IF(AJ55&lt;=$C$104,(((AJ55-$C$103)*$E$104/100)+$G$103),IF(AJ55&lt;=$C$105,(((AJ55-$C$104)*$E$105/100)+$G$104),22)))))</f>
        <v>0</v>
      </c>
      <c r="AM55" s="68">
        <v>0</v>
      </c>
      <c r="AN55" s="68">
        <v>0</v>
      </c>
      <c r="AO55" s="79">
        <f t="shared" si="25"/>
        <v>0</v>
      </c>
      <c r="AP55" s="79">
        <f t="shared" si="26"/>
        <v>0</v>
      </c>
      <c r="AQ55" s="79">
        <f t="shared" si="27"/>
        <v>0</v>
      </c>
      <c r="AR55" s="83">
        <f t="shared" si="28"/>
        <v>0</v>
      </c>
    </row>
    <row r="56" spans="2:44" ht="38.25" customHeight="1" x14ac:dyDescent="0.2">
      <c r="B56" s="21">
        <v>50</v>
      </c>
      <c r="C56" s="69"/>
      <c r="D56" s="67"/>
      <c r="E56" s="67"/>
      <c r="F56" s="68"/>
      <c r="G56" s="79">
        <f t="shared" si="10"/>
        <v>0</v>
      </c>
      <c r="H56" s="79">
        <f t="shared" si="11"/>
        <v>0</v>
      </c>
      <c r="I56" s="79">
        <f t="shared" si="12"/>
        <v>0</v>
      </c>
      <c r="J56" s="79">
        <f t="shared" si="13"/>
        <v>0</v>
      </c>
      <c r="K56" s="68"/>
      <c r="L56" s="79">
        <f t="shared" si="14"/>
        <v>0</v>
      </c>
      <c r="M56" s="68"/>
      <c r="N56" s="79">
        <f t="shared" si="15"/>
        <v>0</v>
      </c>
      <c r="O56" s="79">
        <f t="shared" si="16"/>
        <v>0</v>
      </c>
      <c r="P56" s="71"/>
      <c r="Q56" s="39" t="s">
        <v>21</v>
      </c>
      <c r="R56" s="68"/>
      <c r="S56" s="79">
        <f t="shared" si="17"/>
        <v>0</v>
      </c>
      <c r="T56" s="71">
        <v>0</v>
      </c>
      <c r="U56" s="39" t="s">
        <v>21</v>
      </c>
      <c r="V56" s="68">
        <v>0</v>
      </c>
      <c r="W56" s="79">
        <f t="shared" si="18"/>
        <v>0</v>
      </c>
      <c r="X56" s="71">
        <v>0</v>
      </c>
      <c r="Y56" s="73" t="s">
        <v>21</v>
      </c>
      <c r="Z56" s="68">
        <v>0</v>
      </c>
      <c r="AA56" s="79">
        <f t="shared" si="19"/>
        <v>0</v>
      </c>
      <c r="AB56" s="68">
        <v>0</v>
      </c>
      <c r="AC56" s="79">
        <f t="shared" si="20"/>
        <v>0</v>
      </c>
      <c r="AD56" s="68">
        <v>0</v>
      </c>
      <c r="AE56" s="68">
        <v>0</v>
      </c>
      <c r="AF56" s="68">
        <v>0</v>
      </c>
      <c r="AG56" s="79">
        <f t="shared" si="21"/>
        <v>0</v>
      </c>
      <c r="AH56" s="79">
        <f t="shared" si="22"/>
        <v>0</v>
      </c>
      <c r="AI56" s="79">
        <f>IF($AI$6='منبع '!$A$17,AK56*'منبع '!$B$17,AK56*'منبع '!$B$18)</f>
        <v>0</v>
      </c>
      <c r="AJ56" s="79">
        <f t="shared" si="23"/>
        <v>0</v>
      </c>
      <c r="AK56" s="79">
        <f t="shared" si="24"/>
        <v>0</v>
      </c>
      <c r="AL56" s="79">
        <f>IF(AJ56&lt;=$C$101,0,IF(AJ56&lt;=$C$102,((AJ56-$C$101)*$E$102/100),IF(AJ56&lt;=$C$103,(((AJ56-$C$102)*$E$103/100)+$G$102),IF(AJ56&lt;=$C$104,(((AJ56-$C$103)*$E$104/100)+$G$103),IF(AJ56&lt;=$C$105,(((AJ56-$C$104)*$E$105/100)+$G$104),22)))))</f>
        <v>0</v>
      </c>
      <c r="AM56" s="68">
        <v>0</v>
      </c>
      <c r="AN56" s="68">
        <v>0</v>
      </c>
      <c r="AO56" s="79">
        <f t="shared" si="25"/>
        <v>0</v>
      </c>
      <c r="AP56" s="79">
        <f t="shared" si="26"/>
        <v>0</v>
      </c>
      <c r="AQ56" s="79">
        <f t="shared" si="27"/>
        <v>0</v>
      </c>
      <c r="AR56" s="83">
        <f t="shared" si="28"/>
        <v>0</v>
      </c>
    </row>
    <row r="57" spans="2:44" ht="38.25" customHeight="1" x14ac:dyDescent="0.2">
      <c r="B57" s="21">
        <v>51</v>
      </c>
      <c r="C57" s="69"/>
      <c r="D57" s="67"/>
      <c r="E57" s="67"/>
      <c r="F57" s="68"/>
      <c r="G57" s="79">
        <f t="shared" si="10"/>
        <v>0</v>
      </c>
      <c r="H57" s="79">
        <f t="shared" si="11"/>
        <v>0</v>
      </c>
      <c r="I57" s="79">
        <f t="shared" si="12"/>
        <v>0</v>
      </c>
      <c r="J57" s="79">
        <f t="shared" si="13"/>
        <v>0</v>
      </c>
      <c r="K57" s="68"/>
      <c r="L57" s="79">
        <f t="shared" si="14"/>
        <v>0</v>
      </c>
      <c r="M57" s="68"/>
      <c r="N57" s="79">
        <f t="shared" si="15"/>
        <v>0</v>
      </c>
      <c r="O57" s="79">
        <f t="shared" si="16"/>
        <v>0</v>
      </c>
      <c r="P57" s="71"/>
      <c r="Q57" s="39" t="s">
        <v>21</v>
      </c>
      <c r="R57" s="68"/>
      <c r="S57" s="79">
        <f t="shared" si="17"/>
        <v>0</v>
      </c>
      <c r="T57" s="71">
        <v>0</v>
      </c>
      <c r="U57" s="39" t="s">
        <v>21</v>
      </c>
      <c r="V57" s="68">
        <v>0</v>
      </c>
      <c r="W57" s="79">
        <f t="shared" si="18"/>
        <v>0</v>
      </c>
      <c r="X57" s="71">
        <v>0</v>
      </c>
      <c r="Y57" s="73" t="s">
        <v>21</v>
      </c>
      <c r="Z57" s="68">
        <v>0</v>
      </c>
      <c r="AA57" s="79">
        <f t="shared" si="19"/>
        <v>0</v>
      </c>
      <c r="AB57" s="68">
        <v>0</v>
      </c>
      <c r="AC57" s="79">
        <f t="shared" si="20"/>
        <v>0</v>
      </c>
      <c r="AD57" s="68">
        <v>0</v>
      </c>
      <c r="AE57" s="68">
        <v>0</v>
      </c>
      <c r="AF57" s="68">
        <v>0</v>
      </c>
      <c r="AG57" s="79">
        <f t="shared" si="21"/>
        <v>0</v>
      </c>
      <c r="AH57" s="79">
        <f t="shared" si="22"/>
        <v>0</v>
      </c>
      <c r="AI57" s="79">
        <f>IF($AI$6='منبع '!$A$17,AK57*'منبع '!$B$17,AK57*'منبع '!$B$18)</f>
        <v>0</v>
      </c>
      <c r="AJ57" s="79">
        <f t="shared" si="23"/>
        <v>0</v>
      </c>
      <c r="AK57" s="79">
        <f t="shared" si="24"/>
        <v>0</v>
      </c>
      <c r="AL57" s="79">
        <f>IF(AJ57&lt;=$C$101,0,IF(AJ57&lt;=$C$102,((AJ57-$C$101)*$E$102/100),IF(AJ57&lt;=$C$103,(((AJ57-$C$102)*$E$103/100)+$G$102),IF(AJ57&lt;=$C$104,(((AJ57-$C$103)*$E$104/100)+$G$103),IF(AJ57&lt;=$C$105,(((AJ57-$C$104)*$E$105/100)+$G$104),22)))))</f>
        <v>0</v>
      </c>
      <c r="AM57" s="68">
        <v>0</v>
      </c>
      <c r="AN57" s="68">
        <v>0</v>
      </c>
      <c r="AO57" s="79">
        <f t="shared" si="25"/>
        <v>0</v>
      </c>
      <c r="AP57" s="79">
        <f t="shared" si="26"/>
        <v>0</v>
      </c>
      <c r="AQ57" s="79">
        <f t="shared" si="27"/>
        <v>0</v>
      </c>
      <c r="AR57" s="83">
        <f t="shared" si="28"/>
        <v>0</v>
      </c>
    </row>
    <row r="58" spans="2:44" ht="38.25" customHeight="1" x14ac:dyDescent="0.2">
      <c r="B58" s="21">
        <v>52</v>
      </c>
      <c r="C58" s="69"/>
      <c r="D58" s="67"/>
      <c r="E58" s="67"/>
      <c r="F58" s="68"/>
      <c r="G58" s="79">
        <f t="shared" si="10"/>
        <v>0</v>
      </c>
      <c r="H58" s="79">
        <f t="shared" si="11"/>
        <v>0</v>
      </c>
      <c r="I58" s="79">
        <f t="shared" si="12"/>
        <v>0</v>
      </c>
      <c r="J58" s="79">
        <f t="shared" si="13"/>
        <v>0</v>
      </c>
      <c r="K58" s="68"/>
      <c r="L58" s="79">
        <f t="shared" si="14"/>
        <v>0</v>
      </c>
      <c r="M58" s="68"/>
      <c r="N58" s="79">
        <f t="shared" si="15"/>
        <v>0</v>
      </c>
      <c r="O58" s="79">
        <f t="shared" si="16"/>
        <v>0</v>
      </c>
      <c r="P58" s="71"/>
      <c r="Q58" s="39" t="s">
        <v>21</v>
      </c>
      <c r="R58" s="68"/>
      <c r="S58" s="79">
        <f t="shared" si="17"/>
        <v>0</v>
      </c>
      <c r="T58" s="71">
        <v>0</v>
      </c>
      <c r="U58" s="39" t="s">
        <v>21</v>
      </c>
      <c r="V58" s="68">
        <v>0</v>
      </c>
      <c r="W58" s="79">
        <f t="shared" si="18"/>
        <v>0</v>
      </c>
      <c r="X58" s="71">
        <v>0</v>
      </c>
      <c r="Y58" s="73" t="s">
        <v>21</v>
      </c>
      <c r="Z58" s="68">
        <v>0</v>
      </c>
      <c r="AA58" s="79">
        <f t="shared" si="19"/>
        <v>0</v>
      </c>
      <c r="AB58" s="68">
        <v>0</v>
      </c>
      <c r="AC58" s="79">
        <f t="shared" si="20"/>
        <v>0</v>
      </c>
      <c r="AD58" s="68">
        <v>0</v>
      </c>
      <c r="AE58" s="68">
        <v>0</v>
      </c>
      <c r="AF58" s="68">
        <v>0</v>
      </c>
      <c r="AG58" s="79">
        <f t="shared" si="21"/>
        <v>0</v>
      </c>
      <c r="AH58" s="79">
        <f t="shared" si="22"/>
        <v>0</v>
      </c>
      <c r="AI58" s="79">
        <f>IF($AI$6='منبع '!$A$17,AK58*'منبع '!$B$17,AK58*'منبع '!$B$18)</f>
        <v>0</v>
      </c>
      <c r="AJ58" s="79">
        <f t="shared" si="23"/>
        <v>0</v>
      </c>
      <c r="AK58" s="79">
        <f t="shared" si="24"/>
        <v>0</v>
      </c>
      <c r="AL58" s="79">
        <f>IF(AJ58&lt;=$C$101,0,IF(AJ58&lt;=$C$102,((AJ58-$C$101)*$E$102/100),IF(AJ58&lt;=$C$103,(((AJ58-$C$102)*$E$103/100)+$G$102),IF(AJ58&lt;=$C$104,(((AJ58-$C$103)*$E$104/100)+$G$103),IF(AJ58&lt;=$C$105,(((AJ58-$C$104)*$E$105/100)+$G$104),22)))))</f>
        <v>0</v>
      </c>
      <c r="AM58" s="68">
        <v>0</v>
      </c>
      <c r="AN58" s="68">
        <v>0</v>
      </c>
      <c r="AO58" s="79">
        <f t="shared" si="25"/>
        <v>0</v>
      </c>
      <c r="AP58" s="79">
        <f t="shared" si="26"/>
        <v>0</v>
      </c>
      <c r="AQ58" s="79">
        <f t="shared" si="27"/>
        <v>0</v>
      </c>
      <c r="AR58" s="83">
        <f t="shared" si="28"/>
        <v>0</v>
      </c>
    </row>
    <row r="59" spans="2:44" ht="38.25" customHeight="1" x14ac:dyDescent="0.2">
      <c r="B59" s="21">
        <v>53</v>
      </c>
      <c r="C59" s="69"/>
      <c r="D59" s="67"/>
      <c r="E59" s="67"/>
      <c r="F59" s="68"/>
      <c r="G59" s="79">
        <f t="shared" si="10"/>
        <v>0</v>
      </c>
      <c r="H59" s="79">
        <f t="shared" si="11"/>
        <v>0</v>
      </c>
      <c r="I59" s="79">
        <f t="shared" si="12"/>
        <v>0</v>
      </c>
      <c r="J59" s="79">
        <f t="shared" si="13"/>
        <v>0</v>
      </c>
      <c r="K59" s="68"/>
      <c r="L59" s="79">
        <f t="shared" si="14"/>
        <v>0</v>
      </c>
      <c r="M59" s="68"/>
      <c r="N59" s="79">
        <f t="shared" si="15"/>
        <v>0</v>
      </c>
      <c r="O59" s="79">
        <f t="shared" si="16"/>
        <v>0</v>
      </c>
      <c r="P59" s="71"/>
      <c r="Q59" s="39" t="s">
        <v>21</v>
      </c>
      <c r="R59" s="68"/>
      <c r="S59" s="79">
        <f t="shared" si="17"/>
        <v>0</v>
      </c>
      <c r="T59" s="71">
        <v>0</v>
      </c>
      <c r="U59" s="39" t="s">
        <v>21</v>
      </c>
      <c r="V59" s="68">
        <v>0</v>
      </c>
      <c r="W59" s="79">
        <f t="shared" si="18"/>
        <v>0</v>
      </c>
      <c r="X59" s="71">
        <v>0</v>
      </c>
      <c r="Y59" s="73" t="s">
        <v>21</v>
      </c>
      <c r="Z59" s="68">
        <v>0</v>
      </c>
      <c r="AA59" s="79">
        <f t="shared" si="19"/>
        <v>0</v>
      </c>
      <c r="AB59" s="68">
        <v>0</v>
      </c>
      <c r="AC59" s="79">
        <f t="shared" si="20"/>
        <v>0</v>
      </c>
      <c r="AD59" s="68">
        <v>0</v>
      </c>
      <c r="AE59" s="68">
        <v>0</v>
      </c>
      <c r="AF59" s="68">
        <v>0</v>
      </c>
      <c r="AG59" s="79">
        <f t="shared" si="21"/>
        <v>0</v>
      </c>
      <c r="AH59" s="79">
        <f t="shared" si="22"/>
        <v>0</v>
      </c>
      <c r="AI59" s="79">
        <f>IF($AI$6='منبع '!$A$17,AK59*'منبع '!$B$17,AK59*'منبع '!$B$18)</f>
        <v>0</v>
      </c>
      <c r="AJ59" s="79">
        <f t="shared" si="23"/>
        <v>0</v>
      </c>
      <c r="AK59" s="79">
        <f t="shared" si="24"/>
        <v>0</v>
      </c>
      <c r="AL59" s="79">
        <f>IF(AJ59&lt;=$C$101,0,IF(AJ59&lt;=$C$102,((AJ59-$C$101)*$E$102/100),IF(AJ59&lt;=$C$103,(((AJ59-$C$102)*$E$103/100)+$G$102),IF(AJ59&lt;=$C$104,(((AJ59-$C$103)*$E$104/100)+$G$103),IF(AJ59&lt;=$C$105,(((AJ59-$C$104)*$E$105/100)+$G$104),22)))))</f>
        <v>0</v>
      </c>
      <c r="AM59" s="68">
        <v>0</v>
      </c>
      <c r="AN59" s="68">
        <v>0</v>
      </c>
      <c r="AO59" s="79">
        <f t="shared" si="25"/>
        <v>0</v>
      </c>
      <c r="AP59" s="79">
        <f t="shared" si="26"/>
        <v>0</v>
      </c>
      <c r="AQ59" s="79">
        <f t="shared" si="27"/>
        <v>0</v>
      </c>
      <c r="AR59" s="83">
        <f t="shared" si="28"/>
        <v>0</v>
      </c>
    </row>
    <row r="60" spans="2:44" ht="38.25" customHeight="1" x14ac:dyDescent="0.2">
      <c r="B60" s="21">
        <v>54</v>
      </c>
      <c r="C60" s="69"/>
      <c r="D60" s="67"/>
      <c r="E60" s="67"/>
      <c r="F60" s="68"/>
      <c r="G60" s="79">
        <f t="shared" si="10"/>
        <v>0</v>
      </c>
      <c r="H60" s="79">
        <f t="shared" si="11"/>
        <v>0</v>
      </c>
      <c r="I60" s="79">
        <f t="shared" si="12"/>
        <v>0</v>
      </c>
      <c r="J60" s="79">
        <f t="shared" si="13"/>
        <v>0</v>
      </c>
      <c r="K60" s="68"/>
      <c r="L60" s="79">
        <f t="shared" si="14"/>
        <v>0</v>
      </c>
      <c r="M60" s="68"/>
      <c r="N60" s="79">
        <f t="shared" si="15"/>
        <v>0</v>
      </c>
      <c r="O60" s="79">
        <f t="shared" si="16"/>
        <v>0</v>
      </c>
      <c r="P60" s="71"/>
      <c r="Q60" s="39" t="s">
        <v>21</v>
      </c>
      <c r="R60" s="68"/>
      <c r="S60" s="79">
        <f t="shared" si="17"/>
        <v>0</v>
      </c>
      <c r="T60" s="71">
        <v>0</v>
      </c>
      <c r="U60" s="39" t="s">
        <v>21</v>
      </c>
      <c r="V60" s="68">
        <v>0</v>
      </c>
      <c r="W60" s="79">
        <f t="shared" si="18"/>
        <v>0</v>
      </c>
      <c r="X60" s="71">
        <v>0</v>
      </c>
      <c r="Y60" s="73" t="s">
        <v>21</v>
      </c>
      <c r="Z60" s="68">
        <v>0</v>
      </c>
      <c r="AA60" s="79">
        <f t="shared" si="19"/>
        <v>0</v>
      </c>
      <c r="AB60" s="68">
        <v>0</v>
      </c>
      <c r="AC60" s="79">
        <f t="shared" si="20"/>
        <v>0</v>
      </c>
      <c r="AD60" s="68">
        <v>0</v>
      </c>
      <c r="AE60" s="68">
        <v>0</v>
      </c>
      <c r="AF60" s="68">
        <v>0</v>
      </c>
      <c r="AG60" s="79">
        <f t="shared" si="21"/>
        <v>0</v>
      </c>
      <c r="AH60" s="79">
        <f t="shared" si="22"/>
        <v>0</v>
      </c>
      <c r="AI60" s="79">
        <f>IF($AI$6='منبع '!$A$17,AK60*'منبع '!$B$17,AK60*'منبع '!$B$18)</f>
        <v>0</v>
      </c>
      <c r="AJ60" s="79">
        <f t="shared" si="23"/>
        <v>0</v>
      </c>
      <c r="AK60" s="79">
        <f t="shared" si="24"/>
        <v>0</v>
      </c>
      <c r="AL60" s="79">
        <f>IF(AJ60&lt;=$C$101,0,IF(AJ60&lt;=$C$102,((AJ60-$C$101)*$E$102/100),IF(AJ60&lt;=$C$103,(((AJ60-$C$102)*$E$103/100)+$G$102),IF(AJ60&lt;=$C$104,(((AJ60-$C$103)*$E$104/100)+$G$103),IF(AJ60&lt;=$C$105,(((AJ60-$C$104)*$E$105/100)+$G$104),22)))))</f>
        <v>0</v>
      </c>
      <c r="AM60" s="68">
        <v>0</v>
      </c>
      <c r="AN60" s="68">
        <v>0</v>
      </c>
      <c r="AO60" s="79">
        <f t="shared" si="25"/>
        <v>0</v>
      </c>
      <c r="AP60" s="79">
        <f t="shared" si="26"/>
        <v>0</v>
      </c>
      <c r="AQ60" s="79">
        <f t="shared" si="27"/>
        <v>0</v>
      </c>
      <c r="AR60" s="83">
        <f t="shared" si="28"/>
        <v>0</v>
      </c>
    </row>
    <row r="61" spans="2:44" ht="38.25" customHeight="1" x14ac:dyDescent="0.2">
      <c r="B61" s="21">
        <v>55</v>
      </c>
      <c r="C61" s="69"/>
      <c r="D61" s="67"/>
      <c r="E61" s="67"/>
      <c r="F61" s="68"/>
      <c r="G61" s="79">
        <f t="shared" si="10"/>
        <v>0</v>
      </c>
      <c r="H61" s="79">
        <f t="shared" si="11"/>
        <v>0</v>
      </c>
      <c r="I61" s="79">
        <f t="shared" si="12"/>
        <v>0</v>
      </c>
      <c r="J61" s="79">
        <f t="shared" si="13"/>
        <v>0</v>
      </c>
      <c r="K61" s="68"/>
      <c r="L61" s="79">
        <f t="shared" si="14"/>
        <v>0</v>
      </c>
      <c r="M61" s="68"/>
      <c r="N61" s="79">
        <f t="shared" si="15"/>
        <v>0</v>
      </c>
      <c r="O61" s="79">
        <f t="shared" si="16"/>
        <v>0</v>
      </c>
      <c r="P61" s="71"/>
      <c r="Q61" s="39" t="s">
        <v>21</v>
      </c>
      <c r="R61" s="68"/>
      <c r="S61" s="79">
        <f t="shared" si="17"/>
        <v>0</v>
      </c>
      <c r="T61" s="71">
        <v>0</v>
      </c>
      <c r="U61" s="39" t="s">
        <v>21</v>
      </c>
      <c r="V61" s="68">
        <v>0</v>
      </c>
      <c r="W61" s="79">
        <f t="shared" si="18"/>
        <v>0</v>
      </c>
      <c r="X61" s="71">
        <v>0</v>
      </c>
      <c r="Y61" s="73" t="s">
        <v>21</v>
      </c>
      <c r="Z61" s="68">
        <v>0</v>
      </c>
      <c r="AA61" s="79">
        <f t="shared" si="19"/>
        <v>0</v>
      </c>
      <c r="AB61" s="68">
        <v>0</v>
      </c>
      <c r="AC61" s="79">
        <f t="shared" si="20"/>
        <v>0</v>
      </c>
      <c r="AD61" s="68">
        <v>0</v>
      </c>
      <c r="AE61" s="68">
        <v>0</v>
      </c>
      <c r="AF61" s="68">
        <v>0</v>
      </c>
      <c r="AG61" s="79">
        <f t="shared" si="21"/>
        <v>0</v>
      </c>
      <c r="AH61" s="79">
        <f t="shared" si="22"/>
        <v>0</v>
      </c>
      <c r="AI61" s="79">
        <f>IF($AI$6='منبع '!$A$17,AK61*'منبع '!$B$17,AK61*'منبع '!$B$18)</f>
        <v>0</v>
      </c>
      <c r="AJ61" s="79">
        <f t="shared" si="23"/>
        <v>0</v>
      </c>
      <c r="AK61" s="79">
        <f t="shared" si="24"/>
        <v>0</v>
      </c>
      <c r="AL61" s="79">
        <f>IF(AJ61&lt;=$C$101,0,IF(AJ61&lt;=$C$102,((AJ61-$C$101)*$E$102/100),IF(AJ61&lt;=$C$103,(((AJ61-$C$102)*$E$103/100)+$G$102),IF(AJ61&lt;=$C$104,(((AJ61-$C$103)*$E$104/100)+$G$103),IF(AJ61&lt;=$C$105,(((AJ61-$C$104)*$E$105/100)+$G$104),22)))))</f>
        <v>0</v>
      </c>
      <c r="AM61" s="68">
        <v>0</v>
      </c>
      <c r="AN61" s="68">
        <v>0</v>
      </c>
      <c r="AO61" s="79">
        <f t="shared" si="25"/>
        <v>0</v>
      </c>
      <c r="AP61" s="79">
        <f t="shared" si="26"/>
        <v>0</v>
      </c>
      <c r="AQ61" s="79">
        <f t="shared" si="27"/>
        <v>0</v>
      </c>
      <c r="AR61" s="83">
        <f t="shared" si="28"/>
        <v>0</v>
      </c>
    </row>
    <row r="62" spans="2:44" ht="38.25" customHeight="1" x14ac:dyDescent="0.2">
      <c r="B62" s="21">
        <v>56</v>
      </c>
      <c r="C62" s="69"/>
      <c r="D62" s="67"/>
      <c r="E62" s="67"/>
      <c r="F62" s="68"/>
      <c r="G62" s="79">
        <f t="shared" si="10"/>
        <v>0</v>
      </c>
      <c r="H62" s="79">
        <f t="shared" si="11"/>
        <v>0</v>
      </c>
      <c r="I62" s="79">
        <f t="shared" si="12"/>
        <v>0</v>
      </c>
      <c r="J62" s="79">
        <f t="shared" si="13"/>
        <v>0</v>
      </c>
      <c r="K62" s="68"/>
      <c r="L62" s="79">
        <f t="shared" si="14"/>
        <v>0</v>
      </c>
      <c r="M62" s="68"/>
      <c r="N62" s="79">
        <f t="shared" si="15"/>
        <v>0</v>
      </c>
      <c r="O62" s="79">
        <f t="shared" si="16"/>
        <v>0</v>
      </c>
      <c r="P62" s="71"/>
      <c r="Q62" s="39" t="s">
        <v>21</v>
      </c>
      <c r="R62" s="68"/>
      <c r="S62" s="79">
        <f t="shared" si="17"/>
        <v>0</v>
      </c>
      <c r="T62" s="71">
        <v>0</v>
      </c>
      <c r="U62" s="39" t="s">
        <v>21</v>
      </c>
      <c r="V62" s="68">
        <v>0</v>
      </c>
      <c r="W62" s="79">
        <f t="shared" si="18"/>
        <v>0</v>
      </c>
      <c r="X62" s="71">
        <v>0</v>
      </c>
      <c r="Y62" s="73" t="s">
        <v>21</v>
      </c>
      <c r="Z62" s="68">
        <v>0</v>
      </c>
      <c r="AA62" s="79">
        <f t="shared" si="19"/>
        <v>0</v>
      </c>
      <c r="AB62" s="68">
        <v>0</v>
      </c>
      <c r="AC62" s="79">
        <f t="shared" si="20"/>
        <v>0</v>
      </c>
      <c r="AD62" s="68">
        <v>0</v>
      </c>
      <c r="AE62" s="68">
        <v>0</v>
      </c>
      <c r="AF62" s="68">
        <v>0</v>
      </c>
      <c r="AG62" s="79">
        <f t="shared" si="21"/>
        <v>0</v>
      </c>
      <c r="AH62" s="79">
        <f t="shared" si="22"/>
        <v>0</v>
      </c>
      <c r="AI62" s="79">
        <f>IF($AI$6='منبع '!$A$17,AK62*'منبع '!$B$17,AK62*'منبع '!$B$18)</f>
        <v>0</v>
      </c>
      <c r="AJ62" s="79">
        <f t="shared" si="23"/>
        <v>0</v>
      </c>
      <c r="AK62" s="79">
        <f t="shared" si="24"/>
        <v>0</v>
      </c>
      <c r="AL62" s="79">
        <f>IF(AJ62&lt;=$C$101,0,IF(AJ62&lt;=$C$102,((AJ62-$C$101)*$E$102/100),IF(AJ62&lt;=$C$103,(((AJ62-$C$102)*$E$103/100)+$G$102),IF(AJ62&lt;=$C$104,(((AJ62-$C$103)*$E$104/100)+$G$103),IF(AJ62&lt;=$C$105,(((AJ62-$C$104)*$E$105/100)+$G$104),22)))))</f>
        <v>0</v>
      </c>
      <c r="AM62" s="68">
        <v>0</v>
      </c>
      <c r="AN62" s="68">
        <v>0</v>
      </c>
      <c r="AO62" s="79">
        <f t="shared" si="25"/>
        <v>0</v>
      </c>
      <c r="AP62" s="79">
        <f t="shared" si="26"/>
        <v>0</v>
      </c>
      <c r="AQ62" s="79">
        <f t="shared" si="27"/>
        <v>0</v>
      </c>
      <c r="AR62" s="83">
        <f t="shared" si="28"/>
        <v>0</v>
      </c>
    </row>
    <row r="63" spans="2:44" ht="38.25" customHeight="1" x14ac:dyDescent="0.2">
      <c r="B63" s="21">
        <v>57</v>
      </c>
      <c r="C63" s="69"/>
      <c r="D63" s="67"/>
      <c r="E63" s="67"/>
      <c r="F63" s="68"/>
      <c r="G63" s="79">
        <f t="shared" si="10"/>
        <v>0</v>
      </c>
      <c r="H63" s="79">
        <f t="shared" si="11"/>
        <v>0</v>
      </c>
      <c r="I63" s="79">
        <f t="shared" si="12"/>
        <v>0</v>
      </c>
      <c r="J63" s="79">
        <f t="shared" si="13"/>
        <v>0</v>
      </c>
      <c r="K63" s="68"/>
      <c r="L63" s="79">
        <f t="shared" si="14"/>
        <v>0</v>
      </c>
      <c r="M63" s="68"/>
      <c r="N63" s="79">
        <f t="shared" si="15"/>
        <v>0</v>
      </c>
      <c r="O63" s="79">
        <f t="shared" si="16"/>
        <v>0</v>
      </c>
      <c r="P63" s="71"/>
      <c r="Q63" s="39" t="s">
        <v>21</v>
      </c>
      <c r="R63" s="68"/>
      <c r="S63" s="79">
        <f t="shared" si="17"/>
        <v>0</v>
      </c>
      <c r="T63" s="71">
        <v>0</v>
      </c>
      <c r="U63" s="39" t="s">
        <v>21</v>
      </c>
      <c r="V63" s="68">
        <v>0</v>
      </c>
      <c r="W63" s="79">
        <f t="shared" si="18"/>
        <v>0</v>
      </c>
      <c r="X63" s="71">
        <v>0</v>
      </c>
      <c r="Y63" s="73" t="s">
        <v>21</v>
      </c>
      <c r="Z63" s="68">
        <v>0</v>
      </c>
      <c r="AA63" s="79">
        <f t="shared" si="19"/>
        <v>0</v>
      </c>
      <c r="AB63" s="68">
        <v>0</v>
      </c>
      <c r="AC63" s="79">
        <f t="shared" si="20"/>
        <v>0</v>
      </c>
      <c r="AD63" s="68">
        <v>0</v>
      </c>
      <c r="AE63" s="68">
        <v>0</v>
      </c>
      <c r="AF63" s="68">
        <v>0</v>
      </c>
      <c r="AG63" s="79">
        <f t="shared" si="21"/>
        <v>0</v>
      </c>
      <c r="AH63" s="79">
        <f t="shared" si="22"/>
        <v>0</v>
      </c>
      <c r="AI63" s="79">
        <f>IF($AI$6='منبع '!$A$17,AK63*'منبع '!$B$17,AK63*'منبع '!$B$18)</f>
        <v>0</v>
      </c>
      <c r="AJ63" s="79">
        <f t="shared" si="23"/>
        <v>0</v>
      </c>
      <c r="AK63" s="79">
        <f t="shared" si="24"/>
        <v>0</v>
      </c>
      <c r="AL63" s="79">
        <f>IF(AJ63&lt;=$C$101,0,IF(AJ63&lt;=$C$102,((AJ63-$C$101)*$E$102/100),IF(AJ63&lt;=$C$103,(((AJ63-$C$102)*$E$103/100)+$G$102),IF(AJ63&lt;=$C$104,(((AJ63-$C$103)*$E$104/100)+$G$103),IF(AJ63&lt;=$C$105,(((AJ63-$C$104)*$E$105/100)+$G$104),22)))))</f>
        <v>0</v>
      </c>
      <c r="AM63" s="68">
        <v>0</v>
      </c>
      <c r="AN63" s="68">
        <v>0</v>
      </c>
      <c r="AO63" s="79">
        <f t="shared" si="25"/>
        <v>0</v>
      </c>
      <c r="AP63" s="79">
        <f t="shared" si="26"/>
        <v>0</v>
      </c>
      <c r="AQ63" s="79">
        <f t="shared" si="27"/>
        <v>0</v>
      </c>
      <c r="AR63" s="83">
        <f t="shared" si="28"/>
        <v>0</v>
      </c>
    </row>
    <row r="64" spans="2:44" ht="38.25" customHeight="1" x14ac:dyDescent="0.2">
      <c r="B64" s="21">
        <v>58</v>
      </c>
      <c r="C64" s="69"/>
      <c r="D64" s="67"/>
      <c r="E64" s="67"/>
      <c r="F64" s="68"/>
      <c r="G64" s="79">
        <f t="shared" si="10"/>
        <v>0</v>
      </c>
      <c r="H64" s="79">
        <f t="shared" si="11"/>
        <v>0</v>
      </c>
      <c r="I64" s="79">
        <f t="shared" si="12"/>
        <v>0</v>
      </c>
      <c r="J64" s="79">
        <f t="shared" si="13"/>
        <v>0</v>
      </c>
      <c r="K64" s="68"/>
      <c r="L64" s="79">
        <f t="shared" si="14"/>
        <v>0</v>
      </c>
      <c r="M64" s="68"/>
      <c r="N64" s="79">
        <f t="shared" si="15"/>
        <v>0</v>
      </c>
      <c r="O64" s="79">
        <f t="shared" si="16"/>
        <v>0</v>
      </c>
      <c r="P64" s="71"/>
      <c r="Q64" s="39" t="s">
        <v>21</v>
      </c>
      <c r="R64" s="68"/>
      <c r="S64" s="79">
        <f t="shared" si="17"/>
        <v>0</v>
      </c>
      <c r="T64" s="71">
        <v>0</v>
      </c>
      <c r="U64" s="39" t="s">
        <v>21</v>
      </c>
      <c r="V64" s="68">
        <v>0</v>
      </c>
      <c r="W64" s="79">
        <f t="shared" si="18"/>
        <v>0</v>
      </c>
      <c r="X64" s="71">
        <v>0</v>
      </c>
      <c r="Y64" s="73" t="s">
        <v>21</v>
      </c>
      <c r="Z64" s="68">
        <v>0</v>
      </c>
      <c r="AA64" s="79">
        <f t="shared" si="19"/>
        <v>0</v>
      </c>
      <c r="AB64" s="68">
        <v>0</v>
      </c>
      <c r="AC64" s="79">
        <f t="shared" si="20"/>
        <v>0</v>
      </c>
      <c r="AD64" s="68">
        <v>0</v>
      </c>
      <c r="AE64" s="68">
        <v>0</v>
      </c>
      <c r="AF64" s="68">
        <v>0</v>
      </c>
      <c r="AG64" s="79">
        <f t="shared" si="21"/>
        <v>0</v>
      </c>
      <c r="AH64" s="79">
        <f t="shared" si="22"/>
        <v>0</v>
      </c>
      <c r="AI64" s="79">
        <f>IF($AI$6='منبع '!$A$17,AK64*'منبع '!$B$17,AK64*'منبع '!$B$18)</f>
        <v>0</v>
      </c>
      <c r="AJ64" s="79">
        <f t="shared" si="23"/>
        <v>0</v>
      </c>
      <c r="AK64" s="79">
        <f t="shared" si="24"/>
        <v>0</v>
      </c>
      <c r="AL64" s="79">
        <f>IF(AJ64&lt;=$C$101,0,IF(AJ64&lt;=$C$102,((AJ64-$C$101)*$E$102/100),IF(AJ64&lt;=$C$103,(((AJ64-$C$102)*$E$103/100)+$G$102),IF(AJ64&lt;=$C$104,(((AJ64-$C$103)*$E$104/100)+$G$103),IF(AJ64&lt;=$C$105,(((AJ64-$C$104)*$E$105/100)+$G$104),22)))))</f>
        <v>0</v>
      </c>
      <c r="AM64" s="68">
        <v>0</v>
      </c>
      <c r="AN64" s="68">
        <v>0</v>
      </c>
      <c r="AO64" s="79">
        <f t="shared" si="25"/>
        <v>0</v>
      </c>
      <c r="AP64" s="79">
        <f t="shared" si="26"/>
        <v>0</v>
      </c>
      <c r="AQ64" s="79">
        <f t="shared" si="27"/>
        <v>0</v>
      </c>
      <c r="AR64" s="83">
        <f t="shared" si="28"/>
        <v>0</v>
      </c>
    </row>
    <row r="65" spans="2:44" ht="38.25" customHeight="1" x14ac:dyDescent="0.2">
      <c r="B65" s="21">
        <v>59</v>
      </c>
      <c r="C65" s="69"/>
      <c r="D65" s="67"/>
      <c r="E65" s="67"/>
      <c r="F65" s="68"/>
      <c r="G65" s="79">
        <f t="shared" si="10"/>
        <v>0</v>
      </c>
      <c r="H65" s="79">
        <f t="shared" si="11"/>
        <v>0</v>
      </c>
      <c r="I65" s="79">
        <f t="shared" si="12"/>
        <v>0</v>
      </c>
      <c r="J65" s="79">
        <f t="shared" si="13"/>
        <v>0</v>
      </c>
      <c r="K65" s="68"/>
      <c r="L65" s="79">
        <f t="shared" si="14"/>
        <v>0</v>
      </c>
      <c r="M65" s="68"/>
      <c r="N65" s="79">
        <f t="shared" si="15"/>
        <v>0</v>
      </c>
      <c r="O65" s="79">
        <f t="shared" si="16"/>
        <v>0</v>
      </c>
      <c r="P65" s="71"/>
      <c r="Q65" s="39" t="s">
        <v>21</v>
      </c>
      <c r="R65" s="68"/>
      <c r="S65" s="79">
        <f t="shared" si="17"/>
        <v>0</v>
      </c>
      <c r="T65" s="71">
        <v>0</v>
      </c>
      <c r="U65" s="39" t="s">
        <v>21</v>
      </c>
      <c r="V65" s="68">
        <v>0</v>
      </c>
      <c r="W65" s="79">
        <f t="shared" si="18"/>
        <v>0</v>
      </c>
      <c r="X65" s="71">
        <v>0</v>
      </c>
      <c r="Y65" s="73" t="s">
        <v>21</v>
      </c>
      <c r="Z65" s="68">
        <v>0</v>
      </c>
      <c r="AA65" s="79">
        <f t="shared" si="19"/>
        <v>0</v>
      </c>
      <c r="AB65" s="68">
        <v>0</v>
      </c>
      <c r="AC65" s="79">
        <f t="shared" si="20"/>
        <v>0</v>
      </c>
      <c r="AD65" s="68">
        <v>0</v>
      </c>
      <c r="AE65" s="68">
        <v>0</v>
      </c>
      <c r="AF65" s="68">
        <v>0</v>
      </c>
      <c r="AG65" s="79">
        <f t="shared" si="21"/>
        <v>0</v>
      </c>
      <c r="AH65" s="79">
        <f t="shared" si="22"/>
        <v>0</v>
      </c>
      <c r="AI65" s="79">
        <f>IF($AI$6='منبع '!$A$17,AK65*'منبع '!$B$17,AK65*'منبع '!$B$18)</f>
        <v>0</v>
      </c>
      <c r="AJ65" s="79">
        <f t="shared" si="23"/>
        <v>0</v>
      </c>
      <c r="AK65" s="79">
        <f t="shared" si="24"/>
        <v>0</v>
      </c>
      <c r="AL65" s="79">
        <f>IF(AJ65&lt;=$C$101,0,IF(AJ65&lt;=$C$102,((AJ65-$C$101)*$E$102/100),IF(AJ65&lt;=$C$103,(((AJ65-$C$102)*$E$103/100)+$G$102),IF(AJ65&lt;=$C$104,(((AJ65-$C$103)*$E$104/100)+$G$103),IF(AJ65&lt;=$C$105,(((AJ65-$C$104)*$E$105/100)+$G$104),22)))))</f>
        <v>0</v>
      </c>
      <c r="AM65" s="68">
        <v>0</v>
      </c>
      <c r="AN65" s="68">
        <v>0</v>
      </c>
      <c r="AO65" s="79">
        <f t="shared" si="25"/>
        <v>0</v>
      </c>
      <c r="AP65" s="79">
        <f t="shared" si="26"/>
        <v>0</v>
      </c>
      <c r="AQ65" s="79">
        <f t="shared" si="27"/>
        <v>0</v>
      </c>
      <c r="AR65" s="83">
        <f t="shared" si="28"/>
        <v>0</v>
      </c>
    </row>
    <row r="66" spans="2:44" ht="38.25" customHeight="1" x14ac:dyDescent="0.2">
      <c r="B66" s="21">
        <v>60</v>
      </c>
      <c r="C66" s="69"/>
      <c r="D66" s="67"/>
      <c r="E66" s="67"/>
      <c r="F66" s="68"/>
      <c r="G66" s="79">
        <f t="shared" si="10"/>
        <v>0</v>
      </c>
      <c r="H66" s="79">
        <f t="shared" si="11"/>
        <v>0</v>
      </c>
      <c r="I66" s="79">
        <f t="shared" si="12"/>
        <v>0</v>
      </c>
      <c r="J66" s="79">
        <f t="shared" si="13"/>
        <v>0</v>
      </c>
      <c r="K66" s="68"/>
      <c r="L66" s="79">
        <f t="shared" si="14"/>
        <v>0</v>
      </c>
      <c r="M66" s="68"/>
      <c r="N66" s="79">
        <f t="shared" si="15"/>
        <v>0</v>
      </c>
      <c r="O66" s="79">
        <f t="shared" si="16"/>
        <v>0</v>
      </c>
      <c r="P66" s="71"/>
      <c r="Q66" s="39" t="s">
        <v>21</v>
      </c>
      <c r="R66" s="68"/>
      <c r="S66" s="79">
        <f t="shared" si="17"/>
        <v>0</v>
      </c>
      <c r="T66" s="71">
        <v>0</v>
      </c>
      <c r="U66" s="39" t="s">
        <v>21</v>
      </c>
      <c r="V66" s="68">
        <v>0</v>
      </c>
      <c r="W66" s="79">
        <f t="shared" si="18"/>
        <v>0</v>
      </c>
      <c r="X66" s="71">
        <v>0</v>
      </c>
      <c r="Y66" s="73" t="s">
        <v>21</v>
      </c>
      <c r="Z66" s="68">
        <v>0</v>
      </c>
      <c r="AA66" s="79">
        <f t="shared" si="19"/>
        <v>0</v>
      </c>
      <c r="AB66" s="68">
        <v>0</v>
      </c>
      <c r="AC66" s="79">
        <f t="shared" si="20"/>
        <v>0</v>
      </c>
      <c r="AD66" s="68">
        <v>0</v>
      </c>
      <c r="AE66" s="68">
        <v>0</v>
      </c>
      <c r="AF66" s="68">
        <v>0</v>
      </c>
      <c r="AG66" s="79">
        <f t="shared" si="21"/>
        <v>0</v>
      </c>
      <c r="AH66" s="79">
        <f t="shared" si="22"/>
        <v>0</v>
      </c>
      <c r="AI66" s="79">
        <f>IF($AI$6='منبع '!$A$17,AK66*'منبع '!$B$17,AK66*'منبع '!$B$18)</f>
        <v>0</v>
      </c>
      <c r="AJ66" s="79">
        <f t="shared" si="23"/>
        <v>0</v>
      </c>
      <c r="AK66" s="79">
        <f t="shared" si="24"/>
        <v>0</v>
      </c>
      <c r="AL66" s="79">
        <f>IF(AJ66&lt;=$C$101,0,IF(AJ66&lt;=$C$102,((AJ66-$C$101)*$E$102/100),IF(AJ66&lt;=$C$103,(((AJ66-$C$102)*$E$103/100)+$G$102),IF(AJ66&lt;=$C$104,(((AJ66-$C$103)*$E$104/100)+$G$103),IF(AJ66&lt;=$C$105,(((AJ66-$C$104)*$E$105/100)+$G$104),22)))))</f>
        <v>0</v>
      </c>
      <c r="AM66" s="68">
        <v>0</v>
      </c>
      <c r="AN66" s="68">
        <v>0</v>
      </c>
      <c r="AO66" s="79">
        <f t="shared" si="25"/>
        <v>0</v>
      </c>
      <c r="AP66" s="79">
        <f t="shared" si="26"/>
        <v>0</v>
      </c>
      <c r="AQ66" s="79">
        <f t="shared" si="27"/>
        <v>0</v>
      </c>
      <c r="AR66" s="83">
        <f t="shared" si="28"/>
        <v>0</v>
      </c>
    </row>
    <row r="67" spans="2:44" ht="38.25" customHeight="1" x14ac:dyDescent="0.2">
      <c r="B67" s="21">
        <v>61</v>
      </c>
      <c r="C67" s="69"/>
      <c r="D67" s="67"/>
      <c r="E67" s="67"/>
      <c r="F67" s="68"/>
      <c r="G67" s="79">
        <f t="shared" si="10"/>
        <v>0</v>
      </c>
      <c r="H67" s="79">
        <f t="shared" si="11"/>
        <v>0</v>
      </c>
      <c r="I67" s="79">
        <f t="shared" si="12"/>
        <v>0</v>
      </c>
      <c r="J67" s="79">
        <f t="shared" si="13"/>
        <v>0</v>
      </c>
      <c r="K67" s="68"/>
      <c r="L67" s="79">
        <f t="shared" si="14"/>
        <v>0</v>
      </c>
      <c r="M67" s="68"/>
      <c r="N67" s="79">
        <f t="shared" si="15"/>
        <v>0</v>
      </c>
      <c r="O67" s="79">
        <f t="shared" si="16"/>
        <v>0</v>
      </c>
      <c r="P67" s="71"/>
      <c r="Q67" s="39" t="s">
        <v>21</v>
      </c>
      <c r="R67" s="68"/>
      <c r="S67" s="79">
        <f t="shared" si="17"/>
        <v>0</v>
      </c>
      <c r="T67" s="71">
        <v>0</v>
      </c>
      <c r="U67" s="39" t="s">
        <v>21</v>
      </c>
      <c r="V67" s="68">
        <v>0</v>
      </c>
      <c r="W67" s="79">
        <f t="shared" si="18"/>
        <v>0</v>
      </c>
      <c r="X67" s="71">
        <v>0</v>
      </c>
      <c r="Y67" s="73" t="s">
        <v>21</v>
      </c>
      <c r="Z67" s="68">
        <v>0</v>
      </c>
      <c r="AA67" s="79">
        <f t="shared" si="19"/>
        <v>0</v>
      </c>
      <c r="AB67" s="68">
        <v>0</v>
      </c>
      <c r="AC67" s="79">
        <f t="shared" si="20"/>
        <v>0</v>
      </c>
      <c r="AD67" s="68">
        <v>0</v>
      </c>
      <c r="AE67" s="68">
        <v>0</v>
      </c>
      <c r="AF67" s="68">
        <v>0</v>
      </c>
      <c r="AG67" s="79">
        <f t="shared" si="21"/>
        <v>0</v>
      </c>
      <c r="AH67" s="79">
        <f t="shared" si="22"/>
        <v>0</v>
      </c>
      <c r="AI67" s="79">
        <f>IF($AI$6='منبع '!$A$17,AK67*'منبع '!$B$17,AK67*'منبع '!$B$18)</f>
        <v>0</v>
      </c>
      <c r="AJ67" s="79">
        <f t="shared" si="23"/>
        <v>0</v>
      </c>
      <c r="AK67" s="79">
        <f t="shared" si="24"/>
        <v>0</v>
      </c>
      <c r="AL67" s="79">
        <f>IF(AJ67&lt;=$C$101,0,IF(AJ67&lt;=$C$102,((AJ67-$C$101)*$E$102/100),IF(AJ67&lt;=$C$103,(((AJ67-$C$102)*$E$103/100)+$G$102),IF(AJ67&lt;=$C$104,(((AJ67-$C$103)*$E$104/100)+$G$103),IF(AJ67&lt;=$C$105,(((AJ67-$C$104)*$E$105/100)+$G$104),22)))))</f>
        <v>0</v>
      </c>
      <c r="AM67" s="68">
        <v>0</v>
      </c>
      <c r="AN67" s="68">
        <v>0</v>
      </c>
      <c r="AO67" s="79">
        <f t="shared" si="25"/>
        <v>0</v>
      </c>
      <c r="AP67" s="79">
        <f t="shared" si="26"/>
        <v>0</v>
      </c>
      <c r="AQ67" s="79">
        <f t="shared" si="27"/>
        <v>0</v>
      </c>
      <c r="AR67" s="83">
        <f t="shared" si="28"/>
        <v>0</v>
      </c>
    </row>
    <row r="68" spans="2:44" ht="38.25" customHeight="1" x14ac:dyDescent="0.2">
      <c r="B68" s="21">
        <v>62</v>
      </c>
      <c r="C68" s="69"/>
      <c r="D68" s="67"/>
      <c r="E68" s="67"/>
      <c r="F68" s="68"/>
      <c r="G68" s="79">
        <f t="shared" si="10"/>
        <v>0</v>
      </c>
      <c r="H68" s="79">
        <f t="shared" si="11"/>
        <v>0</v>
      </c>
      <c r="I68" s="79">
        <f t="shared" si="12"/>
        <v>0</v>
      </c>
      <c r="J68" s="79">
        <f t="shared" si="13"/>
        <v>0</v>
      </c>
      <c r="K68" s="68"/>
      <c r="L68" s="79">
        <f t="shared" si="14"/>
        <v>0</v>
      </c>
      <c r="M68" s="68"/>
      <c r="N68" s="79">
        <f t="shared" si="15"/>
        <v>0</v>
      </c>
      <c r="O68" s="79">
        <f t="shared" si="16"/>
        <v>0</v>
      </c>
      <c r="P68" s="71"/>
      <c r="Q68" s="39" t="s">
        <v>21</v>
      </c>
      <c r="R68" s="68"/>
      <c r="S68" s="79">
        <f t="shared" si="17"/>
        <v>0</v>
      </c>
      <c r="T68" s="71">
        <v>0</v>
      </c>
      <c r="U68" s="39" t="s">
        <v>21</v>
      </c>
      <c r="V68" s="68">
        <v>0</v>
      </c>
      <c r="W68" s="79">
        <f t="shared" si="18"/>
        <v>0</v>
      </c>
      <c r="X68" s="71">
        <v>0</v>
      </c>
      <c r="Y68" s="73" t="s">
        <v>21</v>
      </c>
      <c r="Z68" s="68">
        <v>0</v>
      </c>
      <c r="AA68" s="79">
        <f t="shared" si="19"/>
        <v>0</v>
      </c>
      <c r="AB68" s="68">
        <v>0</v>
      </c>
      <c r="AC68" s="79">
        <f t="shared" si="20"/>
        <v>0</v>
      </c>
      <c r="AD68" s="68">
        <v>0</v>
      </c>
      <c r="AE68" s="68">
        <v>0</v>
      </c>
      <c r="AF68" s="68">
        <v>0</v>
      </c>
      <c r="AG68" s="79">
        <f t="shared" si="21"/>
        <v>0</v>
      </c>
      <c r="AH68" s="79">
        <f t="shared" si="22"/>
        <v>0</v>
      </c>
      <c r="AI68" s="79">
        <f>IF($AI$6='منبع '!$A$17,AK68*'منبع '!$B$17,AK68*'منبع '!$B$18)</f>
        <v>0</v>
      </c>
      <c r="AJ68" s="79">
        <f t="shared" si="23"/>
        <v>0</v>
      </c>
      <c r="AK68" s="79">
        <f t="shared" si="24"/>
        <v>0</v>
      </c>
      <c r="AL68" s="79">
        <f>IF(AJ68&lt;=$C$101,0,IF(AJ68&lt;=$C$102,((AJ68-$C$101)*$E$102/100),IF(AJ68&lt;=$C$103,(((AJ68-$C$102)*$E$103/100)+$G$102),IF(AJ68&lt;=$C$104,(((AJ68-$C$103)*$E$104/100)+$G$103),IF(AJ68&lt;=$C$105,(((AJ68-$C$104)*$E$105/100)+$G$104),22)))))</f>
        <v>0</v>
      </c>
      <c r="AM68" s="68">
        <v>0</v>
      </c>
      <c r="AN68" s="68">
        <v>0</v>
      </c>
      <c r="AO68" s="79">
        <f t="shared" si="25"/>
        <v>0</v>
      </c>
      <c r="AP68" s="79">
        <f t="shared" si="26"/>
        <v>0</v>
      </c>
      <c r="AQ68" s="79">
        <f t="shared" si="27"/>
        <v>0</v>
      </c>
      <c r="AR68" s="83">
        <f t="shared" si="28"/>
        <v>0</v>
      </c>
    </row>
    <row r="69" spans="2:44" ht="38.25" customHeight="1" x14ac:dyDescent="0.2">
      <c r="B69" s="21">
        <v>63</v>
      </c>
      <c r="C69" s="69"/>
      <c r="D69" s="67"/>
      <c r="E69" s="67"/>
      <c r="F69" s="68"/>
      <c r="G69" s="79">
        <f t="shared" si="10"/>
        <v>0</v>
      </c>
      <c r="H69" s="79">
        <f t="shared" si="11"/>
        <v>0</v>
      </c>
      <c r="I69" s="79">
        <f t="shared" si="12"/>
        <v>0</v>
      </c>
      <c r="J69" s="79">
        <f t="shared" si="13"/>
        <v>0</v>
      </c>
      <c r="K69" s="68"/>
      <c r="L69" s="79">
        <f t="shared" si="14"/>
        <v>0</v>
      </c>
      <c r="M69" s="68"/>
      <c r="N69" s="79">
        <f t="shared" si="15"/>
        <v>0</v>
      </c>
      <c r="O69" s="79">
        <f t="shared" si="16"/>
        <v>0</v>
      </c>
      <c r="P69" s="71"/>
      <c r="Q69" s="39" t="s">
        <v>21</v>
      </c>
      <c r="R69" s="68"/>
      <c r="S69" s="79">
        <f t="shared" si="17"/>
        <v>0</v>
      </c>
      <c r="T69" s="71">
        <v>0</v>
      </c>
      <c r="U69" s="39" t="s">
        <v>21</v>
      </c>
      <c r="V69" s="68">
        <v>0</v>
      </c>
      <c r="W69" s="79">
        <f t="shared" si="18"/>
        <v>0</v>
      </c>
      <c r="X69" s="71">
        <v>0</v>
      </c>
      <c r="Y69" s="73" t="s">
        <v>21</v>
      </c>
      <c r="Z69" s="68">
        <v>0</v>
      </c>
      <c r="AA69" s="79">
        <f t="shared" si="19"/>
        <v>0</v>
      </c>
      <c r="AB69" s="68">
        <v>0</v>
      </c>
      <c r="AC69" s="79">
        <f t="shared" si="20"/>
        <v>0</v>
      </c>
      <c r="AD69" s="68">
        <v>0</v>
      </c>
      <c r="AE69" s="68">
        <v>0</v>
      </c>
      <c r="AF69" s="68">
        <v>0</v>
      </c>
      <c r="AG69" s="79">
        <f t="shared" si="21"/>
        <v>0</v>
      </c>
      <c r="AH69" s="79">
        <f t="shared" si="22"/>
        <v>0</v>
      </c>
      <c r="AI69" s="79">
        <f>IF($AI$6='منبع '!$A$17,AK69*'منبع '!$B$17,AK69*'منبع '!$B$18)</f>
        <v>0</v>
      </c>
      <c r="AJ69" s="79">
        <f t="shared" si="23"/>
        <v>0</v>
      </c>
      <c r="AK69" s="79">
        <f t="shared" si="24"/>
        <v>0</v>
      </c>
      <c r="AL69" s="79">
        <f>IF(AJ69&lt;=$C$101,0,IF(AJ69&lt;=$C$102,((AJ69-$C$101)*$E$102/100),IF(AJ69&lt;=$C$103,(((AJ69-$C$102)*$E$103/100)+$G$102),IF(AJ69&lt;=$C$104,(((AJ69-$C$103)*$E$104/100)+$G$103),IF(AJ69&lt;=$C$105,(((AJ69-$C$104)*$E$105/100)+$G$104),22)))))</f>
        <v>0</v>
      </c>
      <c r="AM69" s="68">
        <v>0</v>
      </c>
      <c r="AN69" s="68">
        <v>0</v>
      </c>
      <c r="AO69" s="79">
        <f t="shared" si="25"/>
        <v>0</v>
      </c>
      <c r="AP69" s="79">
        <f t="shared" si="26"/>
        <v>0</v>
      </c>
      <c r="AQ69" s="79">
        <f t="shared" si="27"/>
        <v>0</v>
      </c>
      <c r="AR69" s="83">
        <f t="shared" si="28"/>
        <v>0</v>
      </c>
    </row>
    <row r="70" spans="2:44" ht="38.25" customHeight="1" x14ac:dyDescent="0.2">
      <c r="B70" s="21">
        <v>64</v>
      </c>
      <c r="C70" s="69"/>
      <c r="D70" s="67"/>
      <c r="E70" s="67"/>
      <c r="F70" s="68"/>
      <c r="G70" s="79">
        <f t="shared" si="10"/>
        <v>0</v>
      </c>
      <c r="H70" s="79">
        <f t="shared" si="11"/>
        <v>0</v>
      </c>
      <c r="I70" s="79">
        <f t="shared" si="12"/>
        <v>0</v>
      </c>
      <c r="J70" s="79">
        <f t="shared" si="13"/>
        <v>0</v>
      </c>
      <c r="K70" s="68"/>
      <c r="L70" s="79">
        <f t="shared" si="14"/>
        <v>0</v>
      </c>
      <c r="M70" s="68"/>
      <c r="N70" s="79">
        <f t="shared" si="15"/>
        <v>0</v>
      </c>
      <c r="O70" s="79">
        <f t="shared" si="16"/>
        <v>0</v>
      </c>
      <c r="P70" s="71"/>
      <c r="Q70" s="39" t="s">
        <v>21</v>
      </c>
      <c r="R70" s="68"/>
      <c r="S70" s="79">
        <f t="shared" si="17"/>
        <v>0</v>
      </c>
      <c r="T70" s="71">
        <v>0</v>
      </c>
      <c r="U70" s="39" t="s">
        <v>21</v>
      </c>
      <c r="V70" s="68">
        <v>0</v>
      </c>
      <c r="W70" s="79">
        <f t="shared" si="18"/>
        <v>0</v>
      </c>
      <c r="X70" s="71">
        <v>0</v>
      </c>
      <c r="Y70" s="73" t="s">
        <v>21</v>
      </c>
      <c r="Z70" s="68">
        <v>0</v>
      </c>
      <c r="AA70" s="79">
        <f t="shared" si="19"/>
        <v>0</v>
      </c>
      <c r="AB70" s="68">
        <v>0</v>
      </c>
      <c r="AC70" s="79">
        <f t="shared" si="20"/>
        <v>0</v>
      </c>
      <c r="AD70" s="68">
        <v>0</v>
      </c>
      <c r="AE70" s="68">
        <v>0</v>
      </c>
      <c r="AF70" s="68">
        <v>0</v>
      </c>
      <c r="AG70" s="79">
        <f t="shared" si="21"/>
        <v>0</v>
      </c>
      <c r="AH70" s="79">
        <f t="shared" si="22"/>
        <v>0</v>
      </c>
      <c r="AI70" s="79">
        <f>IF($AI$6='منبع '!$A$17,AK70*'منبع '!$B$17,AK70*'منبع '!$B$18)</f>
        <v>0</v>
      </c>
      <c r="AJ70" s="79">
        <f t="shared" si="23"/>
        <v>0</v>
      </c>
      <c r="AK70" s="79">
        <f t="shared" si="24"/>
        <v>0</v>
      </c>
      <c r="AL70" s="79">
        <f>IF(AJ70&lt;=$C$101,0,IF(AJ70&lt;=$C$102,((AJ70-$C$101)*$E$102/100),IF(AJ70&lt;=$C$103,(((AJ70-$C$102)*$E$103/100)+$G$102),IF(AJ70&lt;=$C$104,(((AJ70-$C$103)*$E$104/100)+$G$103),IF(AJ70&lt;=$C$105,(((AJ70-$C$104)*$E$105/100)+$G$104),22)))))</f>
        <v>0</v>
      </c>
      <c r="AM70" s="68">
        <v>0</v>
      </c>
      <c r="AN70" s="68">
        <v>0</v>
      </c>
      <c r="AO70" s="79">
        <f t="shared" si="25"/>
        <v>0</v>
      </c>
      <c r="AP70" s="79">
        <f t="shared" si="26"/>
        <v>0</v>
      </c>
      <c r="AQ70" s="79">
        <f t="shared" si="27"/>
        <v>0</v>
      </c>
      <c r="AR70" s="83">
        <f t="shared" si="28"/>
        <v>0</v>
      </c>
    </row>
    <row r="71" spans="2:44" ht="38.25" customHeight="1" x14ac:dyDescent="0.2">
      <c r="B71" s="21">
        <v>65</v>
      </c>
      <c r="C71" s="69"/>
      <c r="D71" s="67"/>
      <c r="E71" s="67"/>
      <c r="F71" s="68"/>
      <c r="G71" s="79">
        <f t="shared" si="10"/>
        <v>0</v>
      </c>
      <c r="H71" s="79">
        <f t="shared" si="11"/>
        <v>0</v>
      </c>
      <c r="I71" s="79">
        <f t="shared" si="12"/>
        <v>0</v>
      </c>
      <c r="J71" s="79">
        <f t="shared" si="13"/>
        <v>0</v>
      </c>
      <c r="K71" s="68"/>
      <c r="L71" s="79">
        <f t="shared" si="14"/>
        <v>0</v>
      </c>
      <c r="M71" s="68"/>
      <c r="N71" s="79">
        <f t="shared" si="15"/>
        <v>0</v>
      </c>
      <c r="O71" s="79">
        <f t="shared" si="16"/>
        <v>0</v>
      </c>
      <c r="P71" s="71"/>
      <c r="Q71" s="39" t="s">
        <v>21</v>
      </c>
      <c r="R71" s="68"/>
      <c r="S71" s="79">
        <f t="shared" si="17"/>
        <v>0</v>
      </c>
      <c r="T71" s="71">
        <v>0</v>
      </c>
      <c r="U71" s="39" t="s">
        <v>21</v>
      </c>
      <c r="V71" s="68">
        <v>0</v>
      </c>
      <c r="W71" s="79">
        <f t="shared" si="18"/>
        <v>0</v>
      </c>
      <c r="X71" s="71">
        <v>0</v>
      </c>
      <c r="Y71" s="73" t="s">
        <v>21</v>
      </c>
      <c r="Z71" s="68">
        <v>0</v>
      </c>
      <c r="AA71" s="79">
        <f t="shared" si="19"/>
        <v>0</v>
      </c>
      <c r="AB71" s="68">
        <v>0</v>
      </c>
      <c r="AC71" s="79">
        <f t="shared" si="20"/>
        <v>0</v>
      </c>
      <c r="AD71" s="68">
        <v>0</v>
      </c>
      <c r="AE71" s="68">
        <v>0</v>
      </c>
      <c r="AF71" s="68">
        <v>0</v>
      </c>
      <c r="AG71" s="79">
        <f t="shared" si="21"/>
        <v>0</v>
      </c>
      <c r="AH71" s="79">
        <f t="shared" si="22"/>
        <v>0</v>
      </c>
      <c r="AI71" s="79">
        <f>IF($AI$6='منبع '!$A$17,AK71*'منبع '!$B$17,AK71*'منبع '!$B$18)</f>
        <v>0</v>
      </c>
      <c r="AJ71" s="79">
        <f t="shared" si="23"/>
        <v>0</v>
      </c>
      <c r="AK71" s="79">
        <f t="shared" si="24"/>
        <v>0</v>
      </c>
      <c r="AL71" s="79">
        <f>IF(AJ71&lt;=$C$101,0,IF(AJ71&lt;=$C$102,((AJ71-$C$101)*$E$102/100),IF(AJ71&lt;=$C$103,(((AJ71-$C$102)*$E$103/100)+$G$102),IF(AJ71&lt;=$C$104,(((AJ71-$C$103)*$E$104/100)+$G$103),IF(AJ71&lt;=$C$105,(((AJ71-$C$104)*$E$105/100)+$G$104),22)))))</f>
        <v>0</v>
      </c>
      <c r="AM71" s="68">
        <v>0</v>
      </c>
      <c r="AN71" s="68">
        <v>0</v>
      </c>
      <c r="AO71" s="79">
        <f t="shared" si="25"/>
        <v>0</v>
      </c>
      <c r="AP71" s="79">
        <f t="shared" si="26"/>
        <v>0</v>
      </c>
      <c r="AQ71" s="79">
        <f t="shared" si="27"/>
        <v>0</v>
      </c>
      <c r="AR71" s="83">
        <f t="shared" si="28"/>
        <v>0</v>
      </c>
    </row>
    <row r="72" spans="2:44" ht="38.25" customHeight="1" x14ac:dyDescent="0.2">
      <c r="B72" s="21">
        <v>66</v>
      </c>
      <c r="C72" s="69"/>
      <c r="D72" s="67"/>
      <c r="E72" s="67"/>
      <c r="F72" s="68"/>
      <c r="G72" s="79">
        <f t="shared" si="10"/>
        <v>0</v>
      </c>
      <c r="H72" s="79">
        <f t="shared" si="11"/>
        <v>0</v>
      </c>
      <c r="I72" s="79">
        <f t="shared" si="12"/>
        <v>0</v>
      </c>
      <c r="J72" s="79">
        <f t="shared" si="13"/>
        <v>0</v>
      </c>
      <c r="K72" s="68"/>
      <c r="L72" s="79">
        <f t="shared" si="14"/>
        <v>0</v>
      </c>
      <c r="M72" s="68"/>
      <c r="N72" s="79">
        <f t="shared" si="15"/>
        <v>0</v>
      </c>
      <c r="O72" s="79">
        <f t="shared" si="16"/>
        <v>0</v>
      </c>
      <c r="P72" s="71"/>
      <c r="Q72" s="39" t="s">
        <v>21</v>
      </c>
      <c r="R72" s="68"/>
      <c r="S72" s="79">
        <f t="shared" si="17"/>
        <v>0</v>
      </c>
      <c r="T72" s="71">
        <v>0</v>
      </c>
      <c r="U72" s="39" t="s">
        <v>21</v>
      </c>
      <c r="V72" s="68">
        <v>0</v>
      </c>
      <c r="W72" s="79">
        <f t="shared" si="18"/>
        <v>0</v>
      </c>
      <c r="X72" s="71">
        <v>0</v>
      </c>
      <c r="Y72" s="73" t="s">
        <v>21</v>
      </c>
      <c r="Z72" s="68">
        <v>0</v>
      </c>
      <c r="AA72" s="79">
        <f t="shared" si="19"/>
        <v>0</v>
      </c>
      <c r="AB72" s="68">
        <v>0</v>
      </c>
      <c r="AC72" s="79">
        <f t="shared" si="20"/>
        <v>0</v>
      </c>
      <c r="AD72" s="68">
        <v>0</v>
      </c>
      <c r="AE72" s="68">
        <v>0</v>
      </c>
      <c r="AF72" s="68">
        <v>0</v>
      </c>
      <c r="AG72" s="79">
        <f t="shared" si="21"/>
        <v>0</v>
      </c>
      <c r="AH72" s="79">
        <f t="shared" si="22"/>
        <v>0</v>
      </c>
      <c r="AI72" s="79">
        <f>IF($AI$6='منبع '!$A$17,AK72*'منبع '!$B$17,AK72*'منبع '!$B$18)</f>
        <v>0</v>
      </c>
      <c r="AJ72" s="79">
        <f t="shared" si="23"/>
        <v>0</v>
      </c>
      <c r="AK72" s="79">
        <f t="shared" si="24"/>
        <v>0</v>
      </c>
      <c r="AL72" s="79">
        <f>IF(AJ72&lt;=$C$101,0,IF(AJ72&lt;=$C$102,((AJ72-$C$101)*$E$102/100),IF(AJ72&lt;=$C$103,(((AJ72-$C$102)*$E$103/100)+$G$102),IF(AJ72&lt;=$C$104,(((AJ72-$C$103)*$E$104/100)+$G$103),IF(AJ72&lt;=$C$105,(((AJ72-$C$104)*$E$105/100)+$G$104),22)))))</f>
        <v>0</v>
      </c>
      <c r="AM72" s="68">
        <v>0</v>
      </c>
      <c r="AN72" s="68">
        <v>0</v>
      </c>
      <c r="AO72" s="79">
        <f t="shared" si="25"/>
        <v>0</v>
      </c>
      <c r="AP72" s="79">
        <f t="shared" si="26"/>
        <v>0</v>
      </c>
      <c r="AQ72" s="79">
        <f t="shared" si="27"/>
        <v>0</v>
      </c>
      <c r="AR72" s="83">
        <f t="shared" si="28"/>
        <v>0</v>
      </c>
    </row>
    <row r="73" spans="2:44" ht="38.25" customHeight="1" x14ac:dyDescent="0.2">
      <c r="B73" s="21">
        <v>67</v>
      </c>
      <c r="C73" s="69"/>
      <c r="D73" s="67"/>
      <c r="E73" s="67"/>
      <c r="F73" s="68"/>
      <c r="G73" s="79">
        <f t="shared" si="10"/>
        <v>0</v>
      </c>
      <c r="H73" s="79">
        <f t="shared" si="11"/>
        <v>0</v>
      </c>
      <c r="I73" s="79">
        <f t="shared" si="12"/>
        <v>0</v>
      </c>
      <c r="J73" s="79">
        <f t="shared" si="13"/>
        <v>0</v>
      </c>
      <c r="K73" s="68"/>
      <c r="L73" s="79">
        <f t="shared" si="14"/>
        <v>0</v>
      </c>
      <c r="M73" s="68"/>
      <c r="N73" s="79">
        <f t="shared" si="15"/>
        <v>0</v>
      </c>
      <c r="O73" s="79">
        <f t="shared" si="16"/>
        <v>0</v>
      </c>
      <c r="P73" s="71"/>
      <c r="Q73" s="39" t="s">
        <v>21</v>
      </c>
      <c r="R73" s="68"/>
      <c r="S73" s="79">
        <f t="shared" si="17"/>
        <v>0</v>
      </c>
      <c r="T73" s="71">
        <v>0</v>
      </c>
      <c r="U73" s="39" t="s">
        <v>21</v>
      </c>
      <c r="V73" s="68">
        <v>0</v>
      </c>
      <c r="W73" s="79">
        <f t="shared" si="18"/>
        <v>0</v>
      </c>
      <c r="X73" s="71">
        <v>0</v>
      </c>
      <c r="Y73" s="73" t="s">
        <v>21</v>
      </c>
      <c r="Z73" s="68">
        <v>0</v>
      </c>
      <c r="AA73" s="79">
        <f t="shared" si="19"/>
        <v>0</v>
      </c>
      <c r="AB73" s="68">
        <v>0</v>
      </c>
      <c r="AC73" s="79">
        <f t="shared" si="20"/>
        <v>0</v>
      </c>
      <c r="AD73" s="68">
        <v>0</v>
      </c>
      <c r="AE73" s="68">
        <v>0</v>
      </c>
      <c r="AF73" s="68">
        <v>0</v>
      </c>
      <c r="AG73" s="79">
        <f t="shared" si="21"/>
        <v>0</v>
      </c>
      <c r="AH73" s="79">
        <f t="shared" si="22"/>
        <v>0</v>
      </c>
      <c r="AI73" s="79">
        <f>IF($AI$6='منبع '!$A$17,AK73*'منبع '!$B$17,AK73*'منبع '!$B$18)</f>
        <v>0</v>
      </c>
      <c r="AJ73" s="79">
        <f t="shared" si="23"/>
        <v>0</v>
      </c>
      <c r="AK73" s="79">
        <f t="shared" si="24"/>
        <v>0</v>
      </c>
      <c r="AL73" s="79">
        <f>IF(AJ73&lt;=$C$101,0,IF(AJ73&lt;=$C$102,((AJ73-$C$101)*$E$102/100),IF(AJ73&lt;=$C$103,(((AJ73-$C$102)*$E$103/100)+$G$102),IF(AJ73&lt;=$C$104,(((AJ73-$C$103)*$E$104/100)+$G$103),IF(AJ73&lt;=$C$105,(((AJ73-$C$104)*$E$105/100)+$G$104),22)))))</f>
        <v>0</v>
      </c>
      <c r="AM73" s="68">
        <v>0</v>
      </c>
      <c r="AN73" s="68">
        <v>0</v>
      </c>
      <c r="AO73" s="79">
        <f t="shared" si="25"/>
        <v>0</v>
      </c>
      <c r="AP73" s="79">
        <f t="shared" si="26"/>
        <v>0</v>
      </c>
      <c r="AQ73" s="79">
        <f t="shared" si="27"/>
        <v>0</v>
      </c>
      <c r="AR73" s="83">
        <f t="shared" si="28"/>
        <v>0</v>
      </c>
    </row>
    <row r="74" spans="2:44" ht="38.25" customHeight="1" x14ac:dyDescent="0.2">
      <c r="B74" s="21">
        <v>68</v>
      </c>
      <c r="C74" s="69"/>
      <c r="D74" s="67"/>
      <c r="E74" s="67"/>
      <c r="F74" s="68"/>
      <c r="G74" s="79">
        <f t="shared" si="10"/>
        <v>0</v>
      </c>
      <c r="H74" s="79">
        <f t="shared" si="11"/>
        <v>0</v>
      </c>
      <c r="I74" s="79">
        <f t="shared" si="12"/>
        <v>0</v>
      </c>
      <c r="J74" s="79">
        <f t="shared" si="13"/>
        <v>0</v>
      </c>
      <c r="K74" s="68"/>
      <c r="L74" s="79">
        <f t="shared" si="14"/>
        <v>0</v>
      </c>
      <c r="M74" s="68"/>
      <c r="N74" s="79">
        <f t="shared" si="15"/>
        <v>0</v>
      </c>
      <c r="O74" s="79">
        <f t="shared" si="16"/>
        <v>0</v>
      </c>
      <c r="P74" s="71"/>
      <c r="Q74" s="39" t="s">
        <v>21</v>
      </c>
      <c r="R74" s="68"/>
      <c r="S74" s="79">
        <f t="shared" si="17"/>
        <v>0</v>
      </c>
      <c r="T74" s="71">
        <v>0</v>
      </c>
      <c r="U74" s="39" t="s">
        <v>21</v>
      </c>
      <c r="V74" s="68">
        <v>0</v>
      </c>
      <c r="W74" s="79">
        <f t="shared" si="18"/>
        <v>0</v>
      </c>
      <c r="X74" s="71">
        <v>0</v>
      </c>
      <c r="Y74" s="73" t="s">
        <v>21</v>
      </c>
      <c r="Z74" s="68">
        <v>0</v>
      </c>
      <c r="AA74" s="79">
        <f t="shared" si="19"/>
        <v>0</v>
      </c>
      <c r="AB74" s="68">
        <v>0</v>
      </c>
      <c r="AC74" s="79">
        <f t="shared" si="20"/>
        <v>0</v>
      </c>
      <c r="AD74" s="68">
        <v>0</v>
      </c>
      <c r="AE74" s="68">
        <v>0</v>
      </c>
      <c r="AF74" s="68">
        <v>0</v>
      </c>
      <c r="AG74" s="79">
        <f t="shared" si="21"/>
        <v>0</v>
      </c>
      <c r="AH74" s="79">
        <f t="shared" si="22"/>
        <v>0</v>
      </c>
      <c r="AI74" s="79">
        <f>IF($AI$6='منبع '!$A$17,AK74*'منبع '!$B$17,AK74*'منبع '!$B$18)</f>
        <v>0</v>
      </c>
      <c r="AJ74" s="79">
        <f t="shared" si="23"/>
        <v>0</v>
      </c>
      <c r="AK74" s="79">
        <f t="shared" si="24"/>
        <v>0</v>
      </c>
      <c r="AL74" s="79">
        <f>IF(AJ74&lt;=$C$101,0,IF(AJ74&lt;=$C$102,((AJ74-$C$101)*$E$102/100),IF(AJ74&lt;=$C$103,(((AJ74-$C$102)*$E$103/100)+$G$102),IF(AJ74&lt;=$C$104,(((AJ74-$C$103)*$E$104/100)+$G$103),IF(AJ74&lt;=$C$105,(((AJ74-$C$104)*$E$105/100)+$G$104),22)))))</f>
        <v>0</v>
      </c>
      <c r="AM74" s="68">
        <v>0</v>
      </c>
      <c r="AN74" s="68">
        <v>0</v>
      </c>
      <c r="AO74" s="79">
        <f t="shared" si="25"/>
        <v>0</v>
      </c>
      <c r="AP74" s="79">
        <f t="shared" si="26"/>
        <v>0</v>
      </c>
      <c r="AQ74" s="79">
        <f t="shared" si="27"/>
        <v>0</v>
      </c>
      <c r="AR74" s="83">
        <f t="shared" si="28"/>
        <v>0</v>
      </c>
    </row>
    <row r="75" spans="2:44" ht="38.25" customHeight="1" x14ac:dyDescent="0.2">
      <c r="B75" s="21">
        <v>69</v>
      </c>
      <c r="C75" s="69"/>
      <c r="D75" s="67"/>
      <c r="E75" s="67"/>
      <c r="F75" s="68"/>
      <c r="G75" s="79">
        <f t="shared" si="10"/>
        <v>0</v>
      </c>
      <c r="H75" s="79">
        <f t="shared" si="11"/>
        <v>0</v>
      </c>
      <c r="I75" s="79">
        <f t="shared" si="12"/>
        <v>0</v>
      </c>
      <c r="J75" s="79">
        <f t="shared" si="13"/>
        <v>0</v>
      </c>
      <c r="K75" s="68"/>
      <c r="L75" s="79">
        <f t="shared" si="14"/>
        <v>0</v>
      </c>
      <c r="M75" s="68"/>
      <c r="N75" s="79">
        <f t="shared" si="15"/>
        <v>0</v>
      </c>
      <c r="O75" s="79">
        <f t="shared" si="16"/>
        <v>0</v>
      </c>
      <c r="P75" s="71"/>
      <c r="Q75" s="39" t="s">
        <v>21</v>
      </c>
      <c r="R75" s="68"/>
      <c r="S75" s="79">
        <f t="shared" si="17"/>
        <v>0</v>
      </c>
      <c r="T75" s="71">
        <v>0</v>
      </c>
      <c r="U75" s="39" t="s">
        <v>21</v>
      </c>
      <c r="V75" s="68">
        <v>0</v>
      </c>
      <c r="W75" s="79">
        <f t="shared" si="18"/>
        <v>0</v>
      </c>
      <c r="X75" s="71">
        <v>0</v>
      </c>
      <c r="Y75" s="73" t="s">
        <v>21</v>
      </c>
      <c r="Z75" s="68">
        <v>0</v>
      </c>
      <c r="AA75" s="79">
        <f t="shared" si="19"/>
        <v>0</v>
      </c>
      <c r="AB75" s="68">
        <v>0</v>
      </c>
      <c r="AC75" s="79">
        <f t="shared" si="20"/>
        <v>0</v>
      </c>
      <c r="AD75" s="68">
        <v>0</v>
      </c>
      <c r="AE75" s="68">
        <v>0</v>
      </c>
      <c r="AF75" s="68">
        <v>0</v>
      </c>
      <c r="AG75" s="79">
        <f t="shared" si="21"/>
        <v>0</v>
      </c>
      <c r="AH75" s="79">
        <f t="shared" si="22"/>
        <v>0</v>
      </c>
      <c r="AI75" s="79">
        <f>IF($AI$6='منبع '!$A$17,AK75*'منبع '!$B$17,AK75*'منبع '!$B$18)</f>
        <v>0</v>
      </c>
      <c r="AJ75" s="79">
        <f t="shared" si="23"/>
        <v>0</v>
      </c>
      <c r="AK75" s="79">
        <f t="shared" si="24"/>
        <v>0</v>
      </c>
      <c r="AL75" s="79">
        <f>IF(AJ75&lt;=$C$101,0,IF(AJ75&lt;=$C$102,((AJ75-$C$101)*$E$102/100),IF(AJ75&lt;=$C$103,(((AJ75-$C$102)*$E$103/100)+$G$102),IF(AJ75&lt;=$C$104,(((AJ75-$C$103)*$E$104/100)+$G$103),IF(AJ75&lt;=$C$105,(((AJ75-$C$104)*$E$105/100)+$G$104),22)))))</f>
        <v>0</v>
      </c>
      <c r="AM75" s="68">
        <v>0</v>
      </c>
      <c r="AN75" s="68">
        <v>0</v>
      </c>
      <c r="AO75" s="79">
        <f t="shared" si="25"/>
        <v>0</v>
      </c>
      <c r="AP75" s="79">
        <f t="shared" si="26"/>
        <v>0</v>
      </c>
      <c r="AQ75" s="79">
        <f t="shared" si="27"/>
        <v>0</v>
      </c>
      <c r="AR75" s="83">
        <f t="shared" si="28"/>
        <v>0</v>
      </c>
    </row>
    <row r="76" spans="2:44" ht="38.25" customHeight="1" x14ac:dyDescent="0.2">
      <c r="B76" s="21">
        <v>70</v>
      </c>
      <c r="C76" s="69"/>
      <c r="D76" s="67"/>
      <c r="E76" s="67"/>
      <c r="F76" s="68"/>
      <c r="G76" s="79">
        <f t="shared" ref="G76:G96" si="29">D76*F76</f>
        <v>0</v>
      </c>
      <c r="H76" s="79">
        <f t="shared" ref="H76:H96" si="30">F76*E76</f>
        <v>0</v>
      </c>
      <c r="I76" s="79">
        <f t="shared" ref="I76:I96" si="31">9000000*(F76/$F$5)</f>
        <v>0</v>
      </c>
      <c r="J76" s="79">
        <f t="shared" ref="J76:J96" si="32">14000000*(F76/$F$5)</f>
        <v>0</v>
      </c>
      <c r="K76" s="68"/>
      <c r="L76" s="79">
        <f t="shared" ref="L76:L96" si="33">IF(K76="متاهل",(5000000*F76/$F$5),0)</f>
        <v>0</v>
      </c>
      <c r="M76" s="68"/>
      <c r="N76" s="79">
        <f t="shared" ref="N76:N96" si="34">(M76*$D$4*3)*F76/$F$5</f>
        <v>0</v>
      </c>
      <c r="O76" s="79">
        <f t="shared" ref="O76:O96" si="35">G76+H76+I76+J76+L76+N76</f>
        <v>0</v>
      </c>
      <c r="P76" s="71"/>
      <c r="Q76" s="39" t="s">
        <v>21</v>
      </c>
      <c r="R76" s="68"/>
      <c r="S76" s="79">
        <f t="shared" ref="S76:S96" si="36">ROUND((((D76+E76)*30)*1.4*R76)/$S$6,0)+(((D76+E76)*30)*1.4*(P76/60))/$S$6</f>
        <v>0</v>
      </c>
      <c r="T76" s="71">
        <v>0</v>
      </c>
      <c r="U76" s="39" t="s">
        <v>21</v>
      </c>
      <c r="V76" s="68">
        <v>0</v>
      </c>
      <c r="W76" s="79">
        <f t="shared" ref="W76:W96" si="37">ROUND((((((D76+E76)/7.33)*1.4)*V76)+((((D76+E76)/7.33)*1.4)*T76/60)),0)</f>
        <v>0</v>
      </c>
      <c r="X76" s="71">
        <v>0</v>
      </c>
      <c r="Y76" s="73" t="s">
        <v>21</v>
      </c>
      <c r="Z76" s="68">
        <v>0</v>
      </c>
      <c r="AA76" s="79">
        <f t="shared" ref="AA76:AA96" si="38">ROUND((((((D76+E76)*30)/(30*7.33)*1.35)*Z76)+((((D76+E76)*30)/(30*7.33)*1.35)*X76/60)),0)</f>
        <v>0</v>
      </c>
      <c r="AB76" s="68">
        <v>0</v>
      </c>
      <c r="AC76" s="79">
        <f t="shared" ref="AC76:AC96" si="39">(D76+E76)*AB76</f>
        <v>0</v>
      </c>
      <c r="AD76" s="68">
        <v>0</v>
      </c>
      <c r="AE76" s="68">
        <v>0</v>
      </c>
      <c r="AF76" s="68">
        <v>0</v>
      </c>
      <c r="AG76" s="79">
        <f t="shared" ref="AG76:AG96" si="40">O76+S76+W76+AA76+AC76+AD76+AE76+AF76</f>
        <v>0</v>
      </c>
      <c r="AH76" s="79">
        <f t="shared" ref="AH76:AH96" si="41">IF((AG76-N76-AC76)&gt;$D$4*7*F76,$D$4*7*F76,AG76-N76-AC76)</f>
        <v>0</v>
      </c>
      <c r="AI76" s="79">
        <f>IF($AI$6='منبع '!$A$17,AK76*'منبع '!$B$17,AK76*'منبع '!$B$18)</f>
        <v>0</v>
      </c>
      <c r="AJ76" s="79">
        <f t="shared" ref="AJ76:AJ96" si="42">AG76-(AI76+AC76)</f>
        <v>0</v>
      </c>
      <c r="AK76" s="79">
        <f t="shared" ref="AK76:AK96" si="43">AH76*7/100</f>
        <v>0</v>
      </c>
      <c r="AL76" s="79">
        <f>IF(AJ76&lt;=$C$101,0,IF(AJ76&lt;=$C$102,((AJ76-$C$101)*$E$102/100),IF(AJ76&lt;=$C$103,(((AJ76-$C$102)*$E$103/100)+$G$102),IF(AJ76&lt;=$C$104,(((AJ76-$C$103)*$E$104/100)+$G$103),IF(AJ76&lt;=$C$105,(((AJ76-$C$104)*$E$105/100)+$G$104),22)))))</f>
        <v>0</v>
      </c>
      <c r="AM76" s="68">
        <v>0</v>
      </c>
      <c r="AN76" s="68">
        <v>0</v>
      </c>
      <c r="AO76" s="79">
        <f t="shared" ref="AO76:AO96" si="44">ROUND(AH76*20/100,0)</f>
        <v>0</v>
      </c>
      <c r="AP76" s="79">
        <f t="shared" ref="AP76:AP96" si="45">ROUND(AH76*3/100,0)</f>
        <v>0</v>
      </c>
      <c r="AQ76" s="79">
        <f t="shared" ref="AQ76:AQ96" si="46">AK76+AO76+AP76</f>
        <v>0</v>
      </c>
      <c r="AR76" s="83">
        <f t="shared" ref="AR76:AR96" si="47">AG76-AK76-AL76-AM76-AN76</f>
        <v>0</v>
      </c>
    </row>
    <row r="77" spans="2:44" ht="38.25" customHeight="1" x14ac:dyDescent="0.2">
      <c r="B77" s="21">
        <v>71</v>
      </c>
      <c r="C77" s="69"/>
      <c r="D77" s="67"/>
      <c r="E77" s="67"/>
      <c r="F77" s="68"/>
      <c r="G77" s="79">
        <f t="shared" si="29"/>
        <v>0</v>
      </c>
      <c r="H77" s="79">
        <f t="shared" si="30"/>
        <v>0</v>
      </c>
      <c r="I77" s="79">
        <f t="shared" si="31"/>
        <v>0</v>
      </c>
      <c r="J77" s="79">
        <f t="shared" si="32"/>
        <v>0</v>
      </c>
      <c r="K77" s="68"/>
      <c r="L77" s="79">
        <f t="shared" si="33"/>
        <v>0</v>
      </c>
      <c r="M77" s="68"/>
      <c r="N77" s="79">
        <f t="shared" si="34"/>
        <v>0</v>
      </c>
      <c r="O77" s="79">
        <f t="shared" si="35"/>
        <v>0</v>
      </c>
      <c r="P77" s="71"/>
      <c r="Q77" s="39" t="s">
        <v>21</v>
      </c>
      <c r="R77" s="68"/>
      <c r="S77" s="79">
        <f t="shared" si="36"/>
        <v>0</v>
      </c>
      <c r="T77" s="71">
        <v>0</v>
      </c>
      <c r="U77" s="39" t="s">
        <v>21</v>
      </c>
      <c r="V77" s="68">
        <v>0</v>
      </c>
      <c r="W77" s="79">
        <f t="shared" si="37"/>
        <v>0</v>
      </c>
      <c r="X77" s="71">
        <v>0</v>
      </c>
      <c r="Y77" s="73" t="s">
        <v>21</v>
      </c>
      <c r="Z77" s="68">
        <v>0</v>
      </c>
      <c r="AA77" s="79">
        <f t="shared" si="38"/>
        <v>0</v>
      </c>
      <c r="AB77" s="68">
        <v>0</v>
      </c>
      <c r="AC77" s="79">
        <f t="shared" si="39"/>
        <v>0</v>
      </c>
      <c r="AD77" s="68">
        <v>0</v>
      </c>
      <c r="AE77" s="68">
        <v>0</v>
      </c>
      <c r="AF77" s="68">
        <v>0</v>
      </c>
      <c r="AG77" s="79">
        <f t="shared" si="40"/>
        <v>0</v>
      </c>
      <c r="AH77" s="79">
        <f t="shared" si="41"/>
        <v>0</v>
      </c>
      <c r="AI77" s="79">
        <f>IF($AI$6='منبع '!$A$17,AK77*'منبع '!$B$17,AK77*'منبع '!$B$18)</f>
        <v>0</v>
      </c>
      <c r="AJ77" s="79">
        <f t="shared" si="42"/>
        <v>0</v>
      </c>
      <c r="AK77" s="79">
        <f t="shared" si="43"/>
        <v>0</v>
      </c>
      <c r="AL77" s="79">
        <f>IF(AJ77&lt;=$C$101,0,IF(AJ77&lt;=$C$102,((AJ77-$C$101)*$E$102/100),IF(AJ77&lt;=$C$103,(((AJ77-$C$102)*$E$103/100)+$G$102),IF(AJ77&lt;=$C$104,(((AJ77-$C$103)*$E$104/100)+$G$103),IF(AJ77&lt;=$C$105,(((AJ77-$C$104)*$E$105/100)+$G$104),22)))))</f>
        <v>0</v>
      </c>
      <c r="AM77" s="68">
        <v>0</v>
      </c>
      <c r="AN77" s="68">
        <v>0</v>
      </c>
      <c r="AO77" s="79">
        <f t="shared" si="44"/>
        <v>0</v>
      </c>
      <c r="AP77" s="79">
        <f t="shared" si="45"/>
        <v>0</v>
      </c>
      <c r="AQ77" s="79">
        <f t="shared" si="46"/>
        <v>0</v>
      </c>
      <c r="AR77" s="83">
        <f t="shared" si="47"/>
        <v>0</v>
      </c>
    </row>
    <row r="78" spans="2:44" ht="38.25" customHeight="1" x14ac:dyDescent="0.2">
      <c r="B78" s="21">
        <v>72</v>
      </c>
      <c r="C78" s="69"/>
      <c r="D78" s="67"/>
      <c r="E78" s="67"/>
      <c r="F78" s="68"/>
      <c r="G78" s="79">
        <f t="shared" si="29"/>
        <v>0</v>
      </c>
      <c r="H78" s="79">
        <f t="shared" si="30"/>
        <v>0</v>
      </c>
      <c r="I78" s="79">
        <f t="shared" si="31"/>
        <v>0</v>
      </c>
      <c r="J78" s="79">
        <f t="shared" si="32"/>
        <v>0</v>
      </c>
      <c r="K78" s="68"/>
      <c r="L78" s="79">
        <f t="shared" si="33"/>
        <v>0</v>
      </c>
      <c r="M78" s="68"/>
      <c r="N78" s="79">
        <f t="shared" si="34"/>
        <v>0</v>
      </c>
      <c r="O78" s="79">
        <f t="shared" si="35"/>
        <v>0</v>
      </c>
      <c r="P78" s="71"/>
      <c r="Q78" s="39" t="s">
        <v>21</v>
      </c>
      <c r="R78" s="68"/>
      <c r="S78" s="79">
        <f t="shared" si="36"/>
        <v>0</v>
      </c>
      <c r="T78" s="71">
        <v>0</v>
      </c>
      <c r="U78" s="39" t="s">
        <v>21</v>
      </c>
      <c r="V78" s="68">
        <v>0</v>
      </c>
      <c r="W78" s="79">
        <f t="shared" si="37"/>
        <v>0</v>
      </c>
      <c r="X78" s="71">
        <v>0</v>
      </c>
      <c r="Y78" s="73" t="s">
        <v>21</v>
      </c>
      <c r="Z78" s="68">
        <v>0</v>
      </c>
      <c r="AA78" s="79">
        <f t="shared" si="38"/>
        <v>0</v>
      </c>
      <c r="AB78" s="68">
        <v>0</v>
      </c>
      <c r="AC78" s="79">
        <f t="shared" si="39"/>
        <v>0</v>
      </c>
      <c r="AD78" s="68">
        <v>0</v>
      </c>
      <c r="AE78" s="68">
        <v>0</v>
      </c>
      <c r="AF78" s="68">
        <v>0</v>
      </c>
      <c r="AG78" s="79">
        <f t="shared" si="40"/>
        <v>0</v>
      </c>
      <c r="AH78" s="79">
        <f t="shared" si="41"/>
        <v>0</v>
      </c>
      <c r="AI78" s="79">
        <f>IF($AI$6='منبع '!$A$17,AK78*'منبع '!$B$17,AK78*'منبع '!$B$18)</f>
        <v>0</v>
      </c>
      <c r="AJ78" s="79">
        <f t="shared" si="42"/>
        <v>0</v>
      </c>
      <c r="AK78" s="79">
        <f t="shared" si="43"/>
        <v>0</v>
      </c>
      <c r="AL78" s="79">
        <f>IF(AJ78&lt;=$C$101,0,IF(AJ78&lt;=$C$102,((AJ78-$C$101)*$E$102/100),IF(AJ78&lt;=$C$103,(((AJ78-$C$102)*$E$103/100)+$G$102),IF(AJ78&lt;=$C$104,(((AJ78-$C$103)*$E$104/100)+$G$103),IF(AJ78&lt;=$C$105,(((AJ78-$C$104)*$E$105/100)+$G$104),22)))))</f>
        <v>0</v>
      </c>
      <c r="AM78" s="68">
        <v>0</v>
      </c>
      <c r="AN78" s="68">
        <v>0</v>
      </c>
      <c r="AO78" s="79">
        <f t="shared" si="44"/>
        <v>0</v>
      </c>
      <c r="AP78" s="79">
        <f t="shared" si="45"/>
        <v>0</v>
      </c>
      <c r="AQ78" s="79">
        <f t="shared" si="46"/>
        <v>0</v>
      </c>
      <c r="AR78" s="83">
        <f t="shared" si="47"/>
        <v>0</v>
      </c>
    </row>
    <row r="79" spans="2:44" ht="38.25" customHeight="1" x14ac:dyDescent="0.2">
      <c r="B79" s="21">
        <v>73</v>
      </c>
      <c r="C79" s="69"/>
      <c r="D79" s="67"/>
      <c r="E79" s="67"/>
      <c r="F79" s="68"/>
      <c r="G79" s="79">
        <f t="shared" si="29"/>
        <v>0</v>
      </c>
      <c r="H79" s="79">
        <f t="shared" si="30"/>
        <v>0</v>
      </c>
      <c r="I79" s="79">
        <f t="shared" si="31"/>
        <v>0</v>
      </c>
      <c r="J79" s="79">
        <f t="shared" si="32"/>
        <v>0</v>
      </c>
      <c r="K79" s="68"/>
      <c r="L79" s="79">
        <f t="shared" si="33"/>
        <v>0</v>
      </c>
      <c r="M79" s="68"/>
      <c r="N79" s="79">
        <f t="shared" si="34"/>
        <v>0</v>
      </c>
      <c r="O79" s="79">
        <f t="shared" si="35"/>
        <v>0</v>
      </c>
      <c r="P79" s="71"/>
      <c r="Q79" s="39" t="s">
        <v>21</v>
      </c>
      <c r="R79" s="68"/>
      <c r="S79" s="79">
        <f t="shared" si="36"/>
        <v>0</v>
      </c>
      <c r="T79" s="71">
        <v>0</v>
      </c>
      <c r="U79" s="39" t="s">
        <v>21</v>
      </c>
      <c r="V79" s="68">
        <v>0</v>
      </c>
      <c r="W79" s="79">
        <f t="shared" si="37"/>
        <v>0</v>
      </c>
      <c r="X79" s="71">
        <v>0</v>
      </c>
      <c r="Y79" s="73" t="s">
        <v>21</v>
      </c>
      <c r="Z79" s="68">
        <v>0</v>
      </c>
      <c r="AA79" s="79">
        <f t="shared" si="38"/>
        <v>0</v>
      </c>
      <c r="AB79" s="68">
        <v>0</v>
      </c>
      <c r="AC79" s="79">
        <f t="shared" si="39"/>
        <v>0</v>
      </c>
      <c r="AD79" s="68">
        <v>0</v>
      </c>
      <c r="AE79" s="68">
        <v>0</v>
      </c>
      <c r="AF79" s="68">
        <v>0</v>
      </c>
      <c r="AG79" s="79">
        <f t="shared" si="40"/>
        <v>0</v>
      </c>
      <c r="AH79" s="79">
        <f t="shared" si="41"/>
        <v>0</v>
      </c>
      <c r="AI79" s="79">
        <f>IF($AI$6='منبع '!$A$17,AK79*'منبع '!$B$17,AK79*'منبع '!$B$18)</f>
        <v>0</v>
      </c>
      <c r="AJ79" s="79">
        <f t="shared" si="42"/>
        <v>0</v>
      </c>
      <c r="AK79" s="79">
        <f t="shared" si="43"/>
        <v>0</v>
      </c>
      <c r="AL79" s="79">
        <f>IF(AJ79&lt;=$C$101,0,IF(AJ79&lt;=$C$102,((AJ79-$C$101)*$E$102/100),IF(AJ79&lt;=$C$103,(((AJ79-$C$102)*$E$103/100)+$G$102),IF(AJ79&lt;=$C$104,(((AJ79-$C$103)*$E$104/100)+$G$103),IF(AJ79&lt;=$C$105,(((AJ79-$C$104)*$E$105/100)+$G$104),22)))))</f>
        <v>0</v>
      </c>
      <c r="AM79" s="68">
        <v>0</v>
      </c>
      <c r="AN79" s="68">
        <v>0</v>
      </c>
      <c r="AO79" s="79">
        <f t="shared" si="44"/>
        <v>0</v>
      </c>
      <c r="AP79" s="79">
        <f t="shared" si="45"/>
        <v>0</v>
      </c>
      <c r="AQ79" s="79">
        <f t="shared" si="46"/>
        <v>0</v>
      </c>
      <c r="AR79" s="83">
        <f t="shared" si="47"/>
        <v>0</v>
      </c>
    </row>
    <row r="80" spans="2:44" ht="38.25" customHeight="1" x14ac:dyDescent="0.2">
      <c r="B80" s="21">
        <v>74</v>
      </c>
      <c r="C80" s="69"/>
      <c r="D80" s="67"/>
      <c r="E80" s="67"/>
      <c r="F80" s="68"/>
      <c r="G80" s="79">
        <f t="shared" si="29"/>
        <v>0</v>
      </c>
      <c r="H80" s="79">
        <f t="shared" si="30"/>
        <v>0</v>
      </c>
      <c r="I80" s="79">
        <f t="shared" si="31"/>
        <v>0</v>
      </c>
      <c r="J80" s="79">
        <f t="shared" si="32"/>
        <v>0</v>
      </c>
      <c r="K80" s="68"/>
      <c r="L80" s="79">
        <f t="shared" si="33"/>
        <v>0</v>
      </c>
      <c r="M80" s="68"/>
      <c r="N80" s="79">
        <f t="shared" si="34"/>
        <v>0</v>
      </c>
      <c r="O80" s="79">
        <f t="shared" si="35"/>
        <v>0</v>
      </c>
      <c r="P80" s="71"/>
      <c r="Q80" s="39" t="s">
        <v>21</v>
      </c>
      <c r="R80" s="68"/>
      <c r="S80" s="79">
        <f t="shared" si="36"/>
        <v>0</v>
      </c>
      <c r="T80" s="71">
        <v>0</v>
      </c>
      <c r="U80" s="39" t="s">
        <v>21</v>
      </c>
      <c r="V80" s="68">
        <v>0</v>
      </c>
      <c r="W80" s="79">
        <f t="shared" si="37"/>
        <v>0</v>
      </c>
      <c r="X80" s="71">
        <v>0</v>
      </c>
      <c r="Y80" s="73" t="s">
        <v>21</v>
      </c>
      <c r="Z80" s="68">
        <v>0</v>
      </c>
      <c r="AA80" s="79">
        <f t="shared" si="38"/>
        <v>0</v>
      </c>
      <c r="AB80" s="68">
        <v>0</v>
      </c>
      <c r="AC80" s="79">
        <f t="shared" si="39"/>
        <v>0</v>
      </c>
      <c r="AD80" s="68">
        <v>0</v>
      </c>
      <c r="AE80" s="68">
        <v>0</v>
      </c>
      <c r="AF80" s="68">
        <v>0</v>
      </c>
      <c r="AG80" s="79">
        <f t="shared" si="40"/>
        <v>0</v>
      </c>
      <c r="AH80" s="79">
        <f t="shared" si="41"/>
        <v>0</v>
      </c>
      <c r="AI80" s="79">
        <f>IF($AI$6='منبع '!$A$17,AK80*'منبع '!$B$17,AK80*'منبع '!$B$18)</f>
        <v>0</v>
      </c>
      <c r="AJ80" s="79">
        <f t="shared" si="42"/>
        <v>0</v>
      </c>
      <c r="AK80" s="79">
        <f t="shared" si="43"/>
        <v>0</v>
      </c>
      <c r="AL80" s="79">
        <f>IF(AJ80&lt;=$C$101,0,IF(AJ80&lt;=$C$102,((AJ80-$C$101)*$E$102/100),IF(AJ80&lt;=$C$103,(((AJ80-$C$102)*$E$103/100)+$G$102),IF(AJ80&lt;=$C$104,(((AJ80-$C$103)*$E$104/100)+$G$103),IF(AJ80&lt;=$C$105,(((AJ80-$C$104)*$E$105/100)+$G$104),22)))))</f>
        <v>0</v>
      </c>
      <c r="AM80" s="68">
        <v>0</v>
      </c>
      <c r="AN80" s="68">
        <v>0</v>
      </c>
      <c r="AO80" s="79">
        <f t="shared" si="44"/>
        <v>0</v>
      </c>
      <c r="AP80" s="79">
        <f t="shared" si="45"/>
        <v>0</v>
      </c>
      <c r="AQ80" s="79">
        <f t="shared" si="46"/>
        <v>0</v>
      </c>
      <c r="AR80" s="83">
        <f t="shared" si="47"/>
        <v>0</v>
      </c>
    </row>
    <row r="81" spans="2:44" ht="38.25" customHeight="1" x14ac:dyDescent="0.2">
      <c r="B81" s="21">
        <v>75</v>
      </c>
      <c r="C81" s="69"/>
      <c r="D81" s="67"/>
      <c r="E81" s="67"/>
      <c r="F81" s="68"/>
      <c r="G81" s="79">
        <f t="shared" si="29"/>
        <v>0</v>
      </c>
      <c r="H81" s="79">
        <f t="shared" si="30"/>
        <v>0</v>
      </c>
      <c r="I81" s="79">
        <f t="shared" si="31"/>
        <v>0</v>
      </c>
      <c r="J81" s="79">
        <f t="shared" si="32"/>
        <v>0</v>
      </c>
      <c r="K81" s="68"/>
      <c r="L81" s="79">
        <f t="shared" si="33"/>
        <v>0</v>
      </c>
      <c r="M81" s="68"/>
      <c r="N81" s="79">
        <f t="shared" si="34"/>
        <v>0</v>
      </c>
      <c r="O81" s="79">
        <f t="shared" si="35"/>
        <v>0</v>
      </c>
      <c r="P81" s="71"/>
      <c r="Q81" s="39" t="s">
        <v>21</v>
      </c>
      <c r="R81" s="68"/>
      <c r="S81" s="79">
        <f t="shared" si="36"/>
        <v>0</v>
      </c>
      <c r="T81" s="71">
        <v>0</v>
      </c>
      <c r="U81" s="39" t="s">
        <v>21</v>
      </c>
      <c r="V81" s="68">
        <v>0</v>
      </c>
      <c r="W81" s="79">
        <f t="shared" si="37"/>
        <v>0</v>
      </c>
      <c r="X81" s="71">
        <v>0</v>
      </c>
      <c r="Y81" s="73" t="s">
        <v>21</v>
      </c>
      <c r="Z81" s="68">
        <v>0</v>
      </c>
      <c r="AA81" s="79">
        <f t="shared" si="38"/>
        <v>0</v>
      </c>
      <c r="AB81" s="68">
        <v>0</v>
      </c>
      <c r="AC81" s="79">
        <f t="shared" si="39"/>
        <v>0</v>
      </c>
      <c r="AD81" s="68">
        <v>0</v>
      </c>
      <c r="AE81" s="68">
        <v>0</v>
      </c>
      <c r="AF81" s="68">
        <v>0</v>
      </c>
      <c r="AG81" s="79">
        <f t="shared" si="40"/>
        <v>0</v>
      </c>
      <c r="AH81" s="79">
        <f t="shared" si="41"/>
        <v>0</v>
      </c>
      <c r="AI81" s="79">
        <f>IF($AI$6='منبع '!$A$17,AK81*'منبع '!$B$17,AK81*'منبع '!$B$18)</f>
        <v>0</v>
      </c>
      <c r="AJ81" s="79">
        <f t="shared" si="42"/>
        <v>0</v>
      </c>
      <c r="AK81" s="79">
        <f t="shared" si="43"/>
        <v>0</v>
      </c>
      <c r="AL81" s="79">
        <f>IF(AJ81&lt;=$C$101,0,IF(AJ81&lt;=$C$102,((AJ81-$C$101)*$E$102/100),IF(AJ81&lt;=$C$103,(((AJ81-$C$102)*$E$103/100)+$G$102),IF(AJ81&lt;=$C$104,(((AJ81-$C$103)*$E$104/100)+$G$103),IF(AJ81&lt;=$C$105,(((AJ81-$C$104)*$E$105/100)+$G$104),22)))))</f>
        <v>0</v>
      </c>
      <c r="AM81" s="68">
        <v>0</v>
      </c>
      <c r="AN81" s="68">
        <v>0</v>
      </c>
      <c r="AO81" s="79">
        <f t="shared" si="44"/>
        <v>0</v>
      </c>
      <c r="AP81" s="79">
        <f t="shared" si="45"/>
        <v>0</v>
      </c>
      <c r="AQ81" s="79">
        <f t="shared" si="46"/>
        <v>0</v>
      </c>
      <c r="AR81" s="83">
        <f t="shared" si="47"/>
        <v>0</v>
      </c>
    </row>
    <row r="82" spans="2:44" ht="38.25" customHeight="1" x14ac:dyDescent="0.2">
      <c r="B82" s="21">
        <v>76</v>
      </c>
      <c r="C82" s="69"/>
      <c r="D82" s="67"/>
      <c r="E82" s="67"/>
      <c r="F82" s="68"/>
      <c r="G82" s="79">
        <f t="shared" si="29"/>
        <v>0</v>
      </c>
      <c r="H82" s="79">
        <f t="shared" si="30"/>
        <v>0</v>
      </c>
      <c r="I82" s="79">
        <f t="shared" si="31"/>
        <v>0</v>
      </c>
      <c r="J82" s="79">
        <f t="shared" si="32"/>
        <v>0</v>
      </c>
      <c r="K82" s="68"/>
      <c r="L82" s="79">
        <f t="shared" si="33"/>
        <v>0</v>
      </c>
      <c r="M82" s="68"/>
      <c r="N82" s="79">
        <f t="shared" si="34"/>
        <v>0</v>
      </c>
      <c r="O82" s="79">
        <f t="shared" si="35"/>
        <v>0</v>
      </c>
      <c r="P82" s="71"/>
      <c r="Q82" s="39" t="s">
        <v>21</v>
      </c>
      <c r="R82" s="68"/>
      <c r="S82" s="79">
        <f t="shared" si="36"/>
        <v>0</v>
      </c>
      <c r="T82" s="71">
        <v>0</v>
      </c>
      <c r="U82" s="39" t="s">
        <v>21</v>
      </c>
      <c r="V82" s="68">
        <v>0</v>
      </c>
      <c r="W82" s="79">
        <f t="shared" si="37"/>
        <v>0</v>
      </c>
      <c r="X82" s="71">
        <v>0</v>
      </c>
      <c r="Y82" s="73" t="s">
        <v>21</v>
      </c>
      <c r="Z82" s="68">
        <v>0</v>
      </c>
      <c r="AA82" s="79">
        <f t="shared" si="38"/>
        <v>0</v>
      </c>
      <c r="AB82" s="68">
        <v>0</v>
      </c>
      <c r="AC82" s="79">
        <f t="shared" si="39"/>
        <v>0</v>
      </c>
      <c r="AD82" s="68">
        <v>0</v>
      </c>
      <c r="AE82" s="68">
        <v>0</v>
      </c>
      <c r="AF82" s="68">
        <v>0</v>
      </c>
      <c r="AG82" s="79">
        <f t="shared" si="40"/>
        <v>0</v>
      </c>
      <c r="AH82" s="79">
        <f t="shared" si="41"/>
        <v>0</v>
      </c>
      <c r="AI82" s="79">
        <f>IF($AI$6='منبع '!$A$17,AK82*'منبع '!$B$17,AK82*'منبع '!$B$18)</f>
        <v>0</v>
      </c>
      <c r="AJ82" s="79">
        <f t="shared" si="42"/>
        <v>0</v>
      </c>
      <c r="AK82" s="79">
        <f t="shared" si="43"/>
        <v>0</v>
      </c>
      <c r="AL82" s="79">
        <f>IF(AJ82&lt;=$C$101,0,IF(AJ82&lt;=$C$102,((AJ82-$C$101)*$E$102/100),IF(AJ82&lt;=$C$103,(((AJ82-$C$102)*$E$103/100)+$G$102),IF(AJ82&lt;=$C$104,(((AJ82-$C$103)*$E$104/100)+$G$103),IF(AJ82&lt;=$C$105,(((AJ82-$C$104)*$E$105/100)+$G$104),22)))))</f>
        <v>0</v>
      </c>
      <c r="AM82" s="68">
        <v>0</v>
      </c>
      <c r="AN82" s="68">
        <v>0</v>
      </c>
      <c r="AO82" s="79">
        <f t="shared" si="44"/>
        <v>0</v>
      </c>
      <c r="AP82" s="79">
        <f t="shared" si="45"/>
        <v>0</v>
      </c>
      <c r="AQ82" s="79">
        <f t="shared" si="46"/>
        <v>0</v>
      </c>
      <c r="AR82" s="83">
        <f t="shared" si="47"/>
        <v>0</v>
      </c>
    </row>
    <row r="83" spans="2:44" ht="38.25" customHeight="1" x14ac:dyDescent="0.2">
      <c r="B83" s="21">
        <v>77</v>
      </c>
      <c r="C83" s="69"/>
      <c r="D83" s="67"/>
      <c r="E83" s="67"/>
      <c r="F83" s="68"/>
      <c r="G83" s="79">
        <f t="shared" si="29"/>
        <v>0</v>
      </c>
      <c r="H83" s="79">
        <f t="shared" si="30"/>
        <v>0</v>
      </c>
      <c r="I83" s="79">
        <f t="shared" si="31"/>
        <v>0</v>
      </c>
      <c r="J83" s="79">
        <f t="shared" si="32"/>
        <v>0</v>
      </c>
      <c r="K83" s="68"/>
      <c r="L83" s="79">
        <f t="shared" si="33"/>
        <v>0</v>
      </c>
      <c r="M83" s="68"/>
      <c r="N83" s="79">
        <f t="shared" si="34"/>
        <v>0</v>
      </c>
      <c r="O83" s="79">
        <f t="shared" si="35"/>
        <v>0</v>
      </c>
      <c r="P83" s="71"/>
      <c r="Q83" s="39" t="s">
        <v>21</v>
      </c>
      <c r="R83" s="68"/>
      <c r="S83" s="79">
        <f t="shared" si="36"/>
        <v>0</v>
      </c>
      <c r="T83" s="71">
        <v>0</v>
      </c>
      <c r="U83" s="39" t="s">
        <v>21</v>
      </c>
      <c r="V83" s="68">
        <v>0</v>
      </c>
      <c r="W83" s="79">
        <f t="shared" si="37"/>
        <v>0</v>
      </c>
      <c r="X83" s="71">
        <v>0</v>
      </c>
      <c r="Y83" s="73" t="s">
        <v>21</v>
      </c>
      <c r="Z83" s="68">
        <v>0</v>
      </c>
      <c r="AA83" s="79">
        <f t="shared" si="38"/>
        <v>0</v>
      </c>
      <c r="AB83" s="68">
        <v>0</v>
      </c>
      <c r="AC83" s="79">
        <f t="shared" si="39"/>
        <v>0</v>
      </c>
      <c r="AD83" s="68">
        <v>0</v>
      </c>
      <c r="AE83" s="68">
        <v>0</v>
      </c>
      <c r="AF83" s="68">
        <v>0</v>
      </c>
      <c r="AG83" s="79">
        <f t="shared" si="40"/>
        <v>0</v>
      </c>
      <c r="AH83" s="79">
        <f t="shared" si="41"/>
        <v>0</v>
      </c>
      <c r="AI83" s="79">
        <f>IF($AI$6='منبع '!$A$17,AK83*'منبع '!$B$17,AK83*'منبع '!$B$18)</f>
        <v>0</v>
      </c>
      <c r="AJ83" s="79">
        <f t="shared" si="42"/>
        <v>0</v>
      </c>
      <c r="AK83" s="79">
        <f t="shared" si="43"/>
        <v>0</v>
      </c>
      <c r="AL83" s="79">
        <f>IF(AJ83&lt;=$C$101,0,IF(AJ83&lt;=$C$102,((AJ83-$C$101)*$E$102/100),IF(AJ83&lt;=$C$103,(((AJ83-$C$102)*$E$103/100)+$G$102),IF(AJ83&lt;=$C$104,(((AJ83-$C$103)*$E$104/100)+$G$103),IF(AJ83&lt;=$C$105,(((AJ83-$C$104)*$E$105/100)+$G$104),22)))))</f>
        <v>0</v>
      </c>
      <c r="AM83" s="68">
        <v>0</v>
      </c>
      <c r="AN83" s="68">
        <v>0</v>
      </c>
      <c r="AO83" s="79">
        <f t="shared" si="44"/>
        <v>0</v>
      </c>
      <c r="AP83" s="79">
        <f t="shared" si="45"/>
        <v>0</v>
      </c>
      <c r="AQ83" s="79">
        <f t="shared" si="46"/>
        <v>0</v>
      </c>
      <c r="AR83" s="83">
        <f t="shared" si="47"/>
        <v>0</v>
      </c>
    </row>
    <row r="84" spans="2:44" ht="38.25" customHeight="1" x14ac:dyDescent="0.2">
      <c r="B84" s="21">
        <v>78</v>
      </c>
      <c r="C84" s="69"/>
      <c r="D84" s="67"/>
      <c r="E84" s="67"/>
      <c r="F84" s="68"/>
      <c r="G84" s="79">
        <f t="shared" si="29"/>
        <v>0</v>
      </c>
      <c r="H84" s="79">
        <f t="shared" si="30"/>
        <v>0</v>
      </c>
      <c r="I84" s="79">
        <f t="shared" si="31"/>
        <v>0</v>
      </c>
      <c r="J84" s="79">
        <f t="shared" si="32"/>
        <v>0</v>
      </c>
      <c r="K84" s="68"/>
      <c r="L84" s="79">
        <f t="shared" si="33"/>
        <v>0</v>
      </c>
      <c r="M84" s="68"/>
      <c r="N84" s="79">
        <f t="shared" si="34"/>
        <v>0</v>
      </c>
      <c r="O84" s="79">
        <f t="shared" si="35"/>
        <v>0</v>
      </c>
      <c r="P84" s="71"/>
      <c r="Q84" s="39" t="s">
        <v>21</v>
      </c>
      <c r="R84" s="68"/>
      <c r="S84" s="79">
        <f t="shared" si="36"/>
        <v>0</v>
      </c>
      <c r="T84" s="71">
        <v>0</v>
      </c>
      <c r="U84" s="39" t="s">
        <v>21</v>
      </c>
      <c r="V84" s="68">
        <v>0</v>
      </c>
      <c r="W84" s="79">
        <f t="shared" si="37"/>
        <v>0</v>
      </c>
      <c r="X84" s="71">
        <v>0</v>
      </c>
      <c r="Y84" s="73" t="s">
        <v>21</v>
      </c>
      <c r="Z84" s="68">
        <v>0</v>
      </c>
      <c r="AA84" s="79">
        <f t="shared" si="38"/>
        <v>0</v>
      </c>
      <c r="AB84" s="68">
        <v>0</v>
      </c>
      <c r="AC84" s="79">
        <f t="shared" si="39"/>
        <v>0</v>
      </c>
      <c r="AD84" s="68">
        <v>0</v>
      </c>
      <c r="AE84" s="68">
        <v>0</v>
      </c>
      <c r="AF84" s="68">
        <v>0</v>
      </c>
      <c r="AG84" s="79">
        <f t="shared" si="40"/>
        <v>0</v>
      </c>
      <c r="AH84" s="79">
        <f t="shared" si="41"/>
        <v>0</v>
      </c>
      <c r="AI84" s="79">
        <f>IF($AI$6='منبع '!$A$17,AK84*'منبع '!$B$17,AK84*'منبع '!$B$18)</f>
        <v>0</v>
      </c>
      <c r="AJ84" s="79">
        <f t="shared" si="42"/>
        <v>0</v>
      </c>
      <c r="AK84" s="79">
        <f t="shared" si="43"/>
        <v>0</v>
      </c>
      <c r="AL84" s="79">
        <f>IF(AJ84&lt;=$C$101,0,IF(AJ84&lt;=$C$102,((AJ84-$C$101)*$E$102/100),IF(AJ84&lt;=$C$103,(((AJ84-$C$102)*$E$103/100)+$G$102),IF(AJ84&lt;=$C$104,(((AJ84-$C$103)*$E$104/100)+$G$103),IF(AJ84&lt;=$C$105,(((AJ84-$C$104)*$E$105/100)+$G$104),22)))))</f>
        <v>0</v>
      </c>
      <c r="AM84" s="68">
        <v>0</v>
      </c>
      <c r="AN84" s="68">
        <v>0</v>
      </c>
      <c r="AO84" s="79">
        <f t="shared" si="44"/>
        <v>0</v>
      </c>
      <c r="AP84" s="79">
        <f t="shared" si="45"/>
        <v>0</v>
      </c>
      <c r="AQ84" s="79">
        <f t="shared" si="46"/>
        <v>0</v>
      </c>
      <c r="AR84" s="83">
        <f t="shared" si="47"/>
        <v>0</v>
      </c>
    </row>
    <row r="85" spans="2:44" ht="38.25" customHeight="1" x14ac:dyDescent="0.2">
      <c r="B85" s="21">
        <v>79</v>
      </c>
      <c r="C85" s="69"/>
      <c r="D85" s="67"/>
      <c r="E85" s="67"/>
      <c r="F85" s="68"/>
      <c r="G85" s="79">
        <f t="shared" si="29"/>
        <v>0</v>
      </c>
      <c r="H85" s="79">
        <f t="shared" si="30"/>
        <v>0</v>
      </c>
      <c r="I85" s="79">
        <f t="shared" si="31"/>
        <v>0</v>
      </c>
      <c r="J85" s="79">
        <f t="shared" si="32"/>
        <v>0</v>
      </c>
      <c r="K85" s="68"/>
      <c r="L85" s="79">
        <f t="shared" si="33"/>
        <v>0</v>
      </c>
      <c r="M85" s="68"/>
      <c r="N85" s="79">
        <f t="shared" si="34"/>
        <v>0</v>
      </c>
      <c r="O85" s="79">
        <f t="shared" si="35"/>
        <v>0</v>
      </c>
      <c r="P85" s="71"/>
      <c r="Q85" s="39" t="s">
        <v>21</v>
      </c>
      <c r="R85" s="68"/>
      <c r="S85" s="79">
        <f t="shared" si="36"/>
        <v>0</v>
      </c>
      <c r="T85" s="71">
        <v>0</v>
      </c>
      <c r="U85" s="39" t="s">
        <v>21</v>
      </c>
      <c r="V85" s="68">
        <v>0</v>
      </c>
      <c r="W85" s="79">
        <f t="shared" si="37"/>
        <v>0</v>
      </c>
      <c r="X85" s="71">
        <v>0</v>
      </c>
      <c r="Y85" s="73" t="s">
        <v>21</v>
      </c>
      <c r="Z85" s="68">
        <v>0</v>
      </c>
      <c r="AA85" s="79">
        <f t="shared" si="38"/>
        <v>0</v>
      </c>
      <c r="AB85" s="68">
        <v>0</v>
      </c>
      <c r="AC85" s="79">
        <f t="shared" si="39"/>
        <v>0</v>
      </c>
      <c r="AD85" s="68">
        <v>0</v>
      </c>
      <c r="AE85" s="68">
        <v>0</v>
      </c>
      <c r="AF85" s="68">
        <v>0</v>
      </c>
      <c r="AG85" s="79">
        <f t="shared" si="40"/>
        <v>0</v>
      </c>
      <c r="AH85" s="79">
        <f t="shared" si="41"/>
        <v>0</v>
      </c>
      <c r="AI85" s="79">
        <f>IF($AI$6='منبع '!$A$17,AK85*'منبع '!$B$17,AK85*'منبع '!$B$18)</f>
        <v>0</v>
      </c>
      <c r="AJ85" s="79">
        <f t="shared" si="42"/>
        <v>0</v>
      </c>
      <c r="AK85" s="79">
        <f t="shared" si="43"/>
        <v>0</v>
      </c>
      <c r="AL85" s="79">
        <f>IF(AJ85&lt;=$C$101,0,IF(AJ85&lt;=$C$102,((AJ85-$C$101)*$E$102/100),IF(AJ85&lt;=$C$103,(((AJ85-$C$102)*$E$103/100)+$G$102),IF(AJ85&lt;=$C$104,(((AJ85-$C$103)*$E$104/100)+$G$103),IF(AJ85&lt;=$C$105,(((AJ85-$C$104)*$E$105/100)+$G$104),22)))))</f>
        <v>0</v>
      </c>
      <c r="AM85" s="68">
        <v>0</v>
      </c>
      <c r="AN85" s="68">
        <v>0</v>
      </c>
      <c r="AO85" s="79">
        <f t="shared" si="44"/>
        <v>0</v>
      </c>
      <c r="AP85" s="79">
        <f t="shared" si="45"/>
        <v>0</v>
      </c>
      <c r="AQ85" s="79">
        <f t="shared" si="46"/>
        <v>0</v>
      </c>
      <c r="AR85" s="83">
        <f t="shared" si="47"/>
        <v>0</v>
      </c>
    </row>
    <row r="86" spans="2:44" ht="38.25" customHeight="1" x14ac:dyDescent="0.2">
      <c r="B86" s="21">
        <v>80</v>
      </c>
      <c r="C86" s="69"/>
      <c r="D86" s="67"/>
      <c r="E86" s="67"/>
      <c r="F86" s="68"/>
      <c r="G86" s="79">
        <f t="shared" si="29"/>
        <v>0</v>
      </c>
      <c r="H86" s="79">
        <f t="shared" si="30"/>
        <v>0</v>
      </c>
      <c r="I86" s="79">
        <f t="shared" si="31"/>
        <v>0</v>
      </c>
      <c r="J86" s="79">
        <f t="shared" si="32"/>
        <v>0</v>
      </c>
      <c r="K86" s="68"/>
      <c r="L86" s="79">
        <f t="shared" si="33"/>
        <v>0</v>
      </c>
      <c r="M86" s="68"/>
      <c r="N86" s="79">
        <f t="shared" si="34"/>
        <v>0</v>
      </c>
      <c r="O86" s="79">
        <f t="shared" si="35"/>
        <v>0</v>
      </c>
      <c r="P86" s="71"/>
      <c r="Q86" s="39" t="s">
        <v>21</v>
      </c>
      <c r="R86" s="68"/>
      <c r="S86" s="79">
        <f t="shared" si="36"/>
        <v>0</v>
      </c>
      <c r="T86" s="71">
        <v>0</v>
      </c>
      <c r="U86" s="39" t="s">
        <v>21</v>
      </c>
      <c r="V86" s="68">
        <v>0</v>
      </c>
      <c r="W86" s="79">
        <f t="shared" si="37"/>
        <v>0</v>
      </c>
      <c r="X86" s="71">
        <v>0</v>
      </c>
      <c r="Y86" s="73" t="s">
        <v>21</v>
      </c>
      <c r="Z86" s="68">
        <v>0</v>
      </c>
      <c r="AA86" s="79">
        <f t="shared" si="38"/>
        <v>0</v>
      </c>
      <c r="AB86" s="68">
        <v>0</v>
      </c>
      <c r="AC86" s="79">
        <f t="shared" si="39"/>
        <v>0</v>
      </c>
      <c r="AD86" s="68">
        <v>0</v>
      </c>
      <c r="AE86" s="68">
        <v>0</v>
      </c>
      <c r="AF86" s="68">
        <v>0</v>
      </c>
      <c r="AG86" s="79">
        <f t="shared" si="40"/>
        <v>0</v>
      </c>
      <c r="AH86" s="79">
        <f t="shared" si="41"/>
        <v>0</v>
      </c>
      <c r="AI86" s="79">
        <f>IF($AI$6='منبع '!$A$17,AK86*'منبع '!$B$17,AK86*'منبع '!$B$18)</f>
        <v>0</v>
      </c>
      <c r="AJ86" s="79">
        <f t="shared" si="42"/>
        <v>0</v>
      </c>
      <c r="AK86" s="79">
        <f t="shared" si="43"/>
        <v>0</v>
      </c>
      <c r="AL86" s="79">
        <f>IF(AJ86&lt;=$C$101,0,IF(AJ86&lt;=$C$102,((AJ86-$C$101)*$E$102/100),IF(AJ86&lt;=$C$103,(((AJ86-$C$102)*$E$103/100)+$G$102),IF(AJ86&lt;=$C$104,(((AJ86-$C$103)*$E$104/100)+$G$103),IF(AJ86&lt;=$C$105,(((AJ86-$C$104)*$E$105/100)+$G$104),22)))))</f>
        <v>0</v>
      </c>
      <c r="AM86" s="68">
        <v>0</v>
      </c>
      <c r="AN86" s="68">
        <v>0</v>
      </c>
      <c r="AO86" s="79">
        <f t="shared" si="44"/>
        <v>0</v>
      </c>
      <c r="AP86" s="79">
        <f t="shared" si="45"/>
        <v>0</v>
      </c>
      <c r="AQ86" s="79">
        <f t="shared" si="46"/>
        <v>0</v>
      </c>
      <c r="AR86" s="83">
        <f t="shared" si="47"/>
        <v>0</v>
      </c>
    </row>
    <row r="87" spans="2:44" ht="38.25" customHeight="1" x14ac:dyDescent="0.2">
      <c r="B87" s="21">
        <v>81</v>
      </c>
      <c r="C87" s="69"/>
      <c r="D87" s="67"/>
      <c r="E87" s="67"/>
      <c r="F87" s="68"/>
      <c r="G87" s="79">
        <f t="shared" si="29"/>
        <v>0</v>
      </c>
      <c r="H87" s="79">
        <f t="shared" si="30"/>
        <v>0</v>
      </c>
      <c r="I87" s="79">
        <f t="shared" si="31"/>
        <v>0</v>
      </c>
      <c r="J87" s="79">
        <f t="shared" si="32"/>
        <v>0</v>
      </c>
      <c r="K87" s="68"/>
      <c r="L87" s="79">
        <f t="shared" si="33"/>
        <v>0</v>
      </c>
      <c r="M87" s="68"/>
      <c r="N87" s="79">
        <f t="shared" si="34"/>
        <v>0</v>
      </c>
      <c r="O87" s="79">
        <f t="shared" si="35"/>
        <v>0</v>
      </c>
      <c r="P87" s="71"/>
      <c r="Q87" s="39" t="s">
        <v>21</v>
      </c>
      <c r="R87" s="68"/>
      <c r="S87" s="79">
        <f t="shared" si="36"/>
        <v>0</v>
      </c>
      <c r="T87" s="71">
        <v>0</v>
      </c>
      <c r="U87" s="39" t="s">
        <v>21</v>
      </c>
      <c r="V87" s="68">
        <v>0</v>
      </c>
      <c r="W87" s="79">
        <f t="shared" si="37"/>
        <v>0</v>
      </c>
      <c r="X87" s="71">
        <v>0</v>
      </c>
      <c r="Y87" s="73" t="s">
        <v>21</v>
      </c>
      <c r="Z87" s="68">
        <v>0</v>
      </c>
      <c r="AA87" s="79">
        <f t="shared" si="38"/>
        <v>0</v>
      </c>
      <c r="AB87" s="68">
        <v>0</v>
      </c>
      <c r="AC87" s="79">
        <f t="shared" si="39"/>
        <v>0</v>
      </c>
      <c r="AD87" s="68">
        <v>0</v>
      </c>
      <c r="AE87" s="68">
        <v>0</v>
      </c>
      <c r="AF87" s="68">
        <v>0</v>
      </c>
      <c r="AG87" s="79">
        <f t="shared" si="40"/>
        <v>0</v>
      </c>
      <c r="AH87" s="79">
        <f t="shared" si="41"/>
        <v>0</v>
      </c>
      <c r="AI87" s="79">
        <f>IF($AI$6='منبع '!$A$17,AK87*'منبع '!$B$17,AK87*'منبع '!$B$18)</f>
        <v>0</v>
      </c>
      <c r="AJ87" s="79">
        <f t="shared" si="42"/>
        <v>0</v>
      </c>
      <c r="AK87" s="79">
        <f t="shared" si="43"/>
        <v>0</v>
      </c>
      <c r="AL87" s="79">
        <f>IF(AJ87&lt;=$C$101,0,IF(AJ87&lt;=$C$102,((AJ87-$C$101)*$E$102/100),IF(AJ87&lt;=$C$103,(((AJ87-$C$102)*$E$103/100)+$G$102),IF(AJ87&lt;=$C$104,(((AJ87-$C$103)*$E$104/100)+$G$103),IF(AJ87&lt;=$C$105,(((AJ87-$C$104)*$E$105/100)+$G$104),22)))))</f>
        <v>0</v>
      </c>
      <c r="AM87" s="68">
        <v>0</v>
      </c>
      <c r="AN87" s="68">
        <v>0</v>
      </c>
      <c r="AO87" s="79">
        <f t="shared" si="44"/>
        <v>0</v>
      </c>
      <c r="AP87" s="79">
        <f t="shared" si="45"/>
        <v>0</v>
      </c>
      <c r="AQ87" s="79">
        <f t="shared" si="46"/>
        <v>0</v>
      </c>
      <c r="AR87" s="83">
        <f t="shared" si="47"/>
        <v>0</v>
      </c>
    </row>
    <row r="88" spans="2:44" ht="38.25" customHeight="1" x14ac:dyDescent="0.2">
      <c r="B88" s="21">
        <v>82</v>
      </c>
      <c r="C88" s="69"/>
      <c r="D88" s="67"/>
      <c r="E88" s="67"/>
      <c r="F88" s="68"/>
      <c r="G88" s="79">
        <f t="shared" si="29"/>
        <v>0</v>
      </c>
      <c r="H88" s="79">
        <f t="shared" si="30"/>
        <v>0</v>
      </c>
      <c r="I88" s="79">
        <f t="shared" si="31"/>
        <v>0</v>
      </c>
      <c r="J88" s="79">
        <f t="shared" si="32"/>
        <v>0</v>
      </c>
      <c r="K88" s="68"/>
      <c r="L88" s="79">
        <f t="shared" si="33"/>
        <v>0</v>
      </c>
      <c r="M88" s="68"/>
      <c r="N88" s="79">
        <f t="shared" si="34"/>
        <v>0</v>
      </c>
      <c r="O88" s="79">
        <f t="shared" si="35"/>
        <v>0</v>
      </c>
      <c r="P88" s="71"/>
      <c r="Q88" s="39" t="s">
        <v>21</v>
      </c>
      <c r="R88" s="68"/>
      <c r="S88" s="79">
        <f t="shared" si="36"/>
        <v>0</v>
      </c>
      <c r="T88" s="71">
        <v>0</v>
      </c>
      <c r="U88" s="39" t="s">
        <v>21</v>
      </c>
      <c r="V88" s="68">
        <v>0</v>
      </c>
      <c r="W88" s="79">
        <f t="shared" si="37"/>
        <v>0</v>
      </c>
      <c r="X88" s="71">
        <v>0</v>
      </c>
      <c r="Y88" s="73" t="s">
        <v>21</v>
      </c>
      <c r="Z88" s="68">
        <v>0</v>
      </c>
      <c r="AA88" s="79">
        <f t="shared" si="38"/>
        <v>0</v>
      </c>
      <c r="AB88" s="68">
        <v>0</v>
      </c>
      <c r="AC88" s="79">
        <f t="shared" si="39"/>
        <v>0</v>
      </c>
      <c r="AD88" s="68">
        <v>0</v>
      </c>
      <c r="AE88" s="68">
        <v>0</v>
      </c>
      <c r="AF88" s="68">
        <v>0</v>
      </c>
      <c r="AG88" s="79">
        <f t="shared" si="40"/>
        <v>0</v>
      </c>
      <c r="AH88" s="79">
        <f t="shared" si="41"/>
        <v>0</v>
      </c>
      <c r="AI88" s="79">
        <f>IF($AI$6='منبع '!$A$17,AK88*'منبع '!$B$17,AK88*'منبع '!$B$18)</f>
        <v>0</v>
      </c>
      <c r="AJ88" s="79">
        <f t="shared" si="42"/>
        <v>0</v>
      </c>
      <c r="AK88" s="79">
        <f t="shared" si="43"/>
        <v>0</v>
      </c>
      <c r="AL88" s="79">
        <f>IF(AJ88&lt;=$C$101,0,IF(AJ88&lt;=$C$102,((AJ88-$C$101)*$E$102/100),IF(AJ88&lt;=$C$103,(((AJ88-$C$102)*$E$103/100)+$G$102),IF(AJ88&lt;=$C$104,(((AJ88-$C$103)*$E$104/100)+$G$103),IF(AJ88&lt;=$C$105,(((AJ88-$C$104)*$E$105/100)+$G$104),22)))))</f>
        <v>0</v>
      </c>
      <c r="AM88" s="68">
        <v>0</v>
      </c>
      <c r="AN88" s="68">
        <v>0</v>
      </c>
      <c r="AO88" s="79">
        <f t="shared" si="44"/>
        <v>0</v>
      </c>
      <c r="AP88" s="79">
        <f t="shared" si="45"/>
        <v>0</v>
      </c>
      <c r="AQ88" s="79">
        <f t="shared" si="46"/>
        <v>0</v>
      </c>
      <c r="AR88" s="83">
        <f t="shared" si="47"/>
        <v>0</v>
      </c>
    </row>
    <row r="89" spans="2:44" ht="38.25" customHeight="1" x14ac:dyDescent="0.2">
      <c r="B89" s="21">
        <v>83</v>
      </c>
      <c r="C89" s="69"/>
      <c r="D89" s="67"/>
      <c r="E89" s="67"/>
      <c r="F89" s="68"/>
      <c r="G89" s="79">
        <f t="shared" si="29"/>
        <v>0</v>
      </c>
      <c r="H89" s="79">
        <f t="shared" si="30"/>
        <v>0</v>
      </c>
      <c r="I89" s="79">
        <f t="shared" si="31"/>
        <v>0</v>
      </c>
      <c r="J89" s="79">
        <f t="shared" si="32"/>
        <v>0</v>
      </c>
      <c r="K89" s="68"/>
      <c r="L89" s="79">
        <f t="shared" si="33"/>
        <v>0</v>
      </c>
      <c r="M89" s="68"/>
      <c r="N89" s="79">
        <f t="shared" si="34"/>
        <v>0</v>
      </c>
      <c r="O89" s="79">
        <f t="shared" si="35"/>
        <v>0</v>
      </c>
      <c r="P89" s="71"/>
      <c r="Q89" s="39" t="s">
        <v>21</v>
      </c>
      <c r="R89" s="68"/>
      <c r="S89" s="79">
        <f t="shared" si="36"/>
        <v>0</v>
      </c>
      <c r="T89" s="71">
        <v>0</v>
      </c>
      <c r="U89" s="39" t="s">
        <v>21</v>
      </c>
      <c r="V89" s="68">
        <v>0</v>
      </c>
      <c r="W89" s="79">
        <f t="shared" si="37"/>
        <v>0</v>
      </c>
      <c r="X89" s="71">
        <v>0</v>
      </c>
      <c r="Y89" s="73" t="s">
        <v>21</v>
      </c>
      <c r="Z89" s="68">
        <v>0</v>
      </c>
      <c r="AA89" s="79">
        <f t="shared" si="38"/>
        <v>0</v>
      </c>
      <c r="AB89" s="68">
        <v>0</v>
      </c>
      <c r="AC89" s="79">
        <f t="shared" si="39"/>
        <v>0</v>
      </c>
      <c r="AD89" s="68">
        <v>0</v>
      </c>
      <c r="AE89" s="68">
        <v>0</v>
      </c>
      <c r="AF89" s="68">
        <v>0</v>
      </c>
      <c r="AG89" s="79">
        <f t="shared" si="40"/>
        <v>0</v>
      </c>
      <c r="AH89" s="79">
        <f t="shared" si="41"/>
        <v>0</v>
      </c>
      <c r="AI89" s="79">
        <f>IF($AI$6='منبع '!$A$17,AK89*'منبع '!$B$17,AK89*'منبع '!$B$18)</f>
        <v>0</v>
      </c>
      <c r="AJ89" s="79">
        <f t="shared" si="42"/>
        <v>0</v>
      </c>
      <c r="AK89" s="79">
        <f t="shared" si="43"/>
        <v>0</v>
      </c>
      <c r="AL89" s="79">
        <f>IF(AJ89&lt;=$C$101,0,IF(AJ89&lt;=$C$102,((AJ89-$C$101)*$E$102/100),IF(AJ89&lt;=$C$103,(((AJ89-$C$102)*$E$103/100)+$G$102),IF(AJ89&lt;=$C$104,(((AJ89-$C$103)*$E$104/100)+$G$103),IF(AJ89&lt;=$C$105,(((AJ89-$C$104)*$E$105/100)+$G$104),22)))))</f>
        <v>0</v>
      </c>
      <c r="AM89" s="68">
        <v>0</v>
      </c>
      <c r="AN89" s="68">
        <v>0</v>
      </c>
      <c r="AO89" s="79">
        <f t="shared" si="44"/>
        <v>0</v>
      </c>
      <c r="AP89" s="79">
        <f t="shared" si="45"/>
        <v>0</v>
      </c>
      <c r="AQ89" s="79">
        <f t="shared" si="46"/>
        <v>0</v>
      </c>
      <c r="AR89" s="83">
        <f t="shared" si="47"/>
        <v>0</v>
      </c>
    </row>
    <row r="90" spans="2:44" ht="38.25" customHeight="1" x14ac:dyDescent="0.2">
      <c r="B90" s="21">
        <v>84</v>
      </c>
      <c r="C90" s="69"/>
      <c r="D90" s="67"/>
      <c r="E90" s="67"/>
      <c r="F90" s="68"/>
      <c r="G90" s="79">
        <f t="shared" si="29"/>
        <v>0</v>
      </c>
      <c r="H90" s="79">
        <f t="shared" si="30"/>
        <v>0</v>
      </c>
      <c r="I90" s="79">
        <f t="shared" si="31"/>
        <v>0</v>
      </c>
      <c r="J90" s="79">
        <f t="shared" si="32"/>
        <v>0</v>
      </c>
      <c r="K90" s="68"/>
      <c r="L90" s="79">
        <f t="shared" si="33"/>
        <v>0</v>
      </c>
      <c r="M90" s="68"/>
      <c r="N90" s="79">
        <f t="shared" si="34"/>
        <v>0</v>
      </c>
      <c r="O90" s="79">
        <f t="shared" si="35"/>
        <v>0</v>
      </c>
      <c r="P90" s="71"/>
      <c r="Q90" s="39" t="s">
        <v>21</v>
      </c>
      <c r="R90" s="68"/>
      <c r="S90" s="79">
        <f t="shared" si="36"/>
        <v>0</v>
      </c>
      <c r="T90" s="71">
        <v>0</v>
      </c>
      <c r="U90" s="39" t="s">
        <v>21</v>
      </c>
      <c r="V90" s="68">
        <v>0</v>
      </c>
      <c r="W90" s="79">
        <f t="shared" si="37"/>
        <v>0</v>
      </c>
      <c r="X90" s="71">
        <v>0</v>
      </c>
      <c r="Y90" s="73" t="s">
        <v>21</v>
      </c>
      <c r="Z90" s="68">
        <v>0</v>
      </c>
      <c r="AA90" s="79">
        <f t="shared" si="38"/>
        <v>0</v>
      </c>
      <c r="AB90" s="68">
        <v>0</v>
      </c>
      <c r="AC90" s="79">
        <f t="shared" si="39"/>
        <v>0</v>
      </c>
      <c r="AD90" s="68">
        <v>0</v>
      </c>
      <c r="AE90" s="68">
        <v>0</v>
      </c>
      <c r="AF90" s="68">
        <v>0</v>
      </c>
      <c r="AG90" s="79">
        <f t="shared" si="40"/>
        <v>0</v>
      </c>
      <c r="AH90" s="79">
        <f t="shared" si="41"/>
        <v>0</v>
      </c>
      <c r="AI90" s="79">
        <f>IF($AI$6='منبع '!$A$17,AK90*'منبع '!$B$17,AK90*'منبع '!$B$18)</f>
        <v>0</v>
      </c>
      <c r="AJ90" s="79">
        <f t="shared" si="42"/>
        <v>0</v>
      </c>
      <c r="AK90" s="79">
        <f t="shared" si="43"/>
        <v>0</v>
      </c>
      <c r="AL90" s="79">
        <f>IF(AJ90&lt;=$C$101,0,IF(AJ90&lt;=$C$102,((AJ90-$C$101)*$E$102/100),IF(AJ90&lt;=$C$103,(((AJ90-$C$102)*$E$103/100)+$G$102),IF(AJ90&lt;=$C$104,(((AJ90-$C$103)*$E$104/100)+$G$103),IF(AJ90&lt;=$C$105,(((AJ90-$C$104)*$E$105/100)+$G$104),22)))))</f>
        <v>0</v>
      </c>
      <c r="AM90" s="68">
        <v>0</v>
      </c>
      <c r="AN90" s="68">
        <v>0</v>
      </c>
      <c r="AO90" s="79">
        <f t="shared" si="44"/>
        <v>0</v>
      </c>
      <c r="AP90" s="79">
        <f t="shared" si="45"/>
        <v>0</v>
      </c>
      <c r="AQ90" s="79">
        <f t="shared" si="46"/>
        <v>0</v>
      </c>
      <c r="AR90" s="83">
        <f t="shared" si="47"/>
        <v>0</v>
      </c>
    </row>
    <row r="91" spans="2:44" ht="38.25" customHeight="1" x14ac:dyDescent="0.2">
      <c r="B91" s="21">
        <v>85</v>
      </c>
      <c r="C91" s="69"/>
      <c r="D91" s="67"/>
      <c r="E91" s="67"/>
      <c r="F91" s="68"/>
      <c r="G91" s="79">
        <f t="shared" si="29"/>
        <v>0</v>
      </c>
      <c r="H91" s="79">
        <f t="shared" si="30"/>
        <v>0</v>
      </c>
      <c r="I91" s="79">
        <f t="shared" si="31"/>
        <v>0</v>
      </c>
      <c r="J91" s="79">
        <f t="shared" si="32"/>
        <v>0</v>
      </c>
      <c r="K91" s="68"/>
      <c r="L91" s="79">
        <f t="shared" si="33"/>
        <v>0</v>
      </c>
      <c r="M91" s="68"/>
      <c r="N91" s="79">
        <f t="shared" si="34"/>
        <v>0</v>
      </c>
      <c r="O91" s="79">
        <f t="shared" si="35"/>
        <v>0</v>
      </c>
      <c r="P91" s="71"/>
      <c r="Q91" s="39" t="s">
        <v>21</v>
      </c>
      <c r="R91" s="68"/>
      <c r="S91" s="79">
        <f t="shared" si="36"/>
        <v>0</v>
      </c>
      <c r="T91" s="71">
        <v>0</v>
      </c>
      <c r="U91" s="39" t="s">
        <v>21</v>
      </c>
      <c r="V91" s="68">
        <v>0</v>
      </c>
      <c r="W91" s="79">
        <f t="shared" si="37"/>
        <v>0</v>
      </c>
      <c r="X91" s="71">
        <v>0</v>
      </c>
      <c r="Y91" s="73" t="s">
        <v>21</v>
      </c>
      <c r="Z91" s="68">
        <v>0</v>
      </c>
      <c r="AA91" s="79">
        <f t="shared" si="38"/>
        <v>0</v>
      </c>
      <c r="AB91" s="68">
        <v>0</v>
      </c>
      <c r="AC91" s="79">
        <f t="shared" si="39"/>
        <v>0</v>
      </c>
      <c r="AD91" s="68">
        <v>0</v>
      </c>
      <c r="AE91" s="68">
        <v>0</v>
      </c>
      <c r="AF91" s="68">
        <v>0</v>
      </c>
      <c r="AG91" s="79">
        <f t="shared" si="40"/>
        <v>0</v>
      </c>
      <c r="AH91" s="79">
        <f t="shared" si="41"/>
        <v>0</v>
      </c>
      <c r="AI91" s="79">
        <f>IF($AI$6='منبع '!$A$17,AK91*'منبع '!$B$17,AK91*'منبع '!$B$18)</f>
        <v>0</v>
      </c>
      <c r="AJ91" s="79">
        <f t="shared" si="42"/>
        <v>0</v>
      </c>
      <c r="AK91" s="79">
        <f t="shared" si="43"/>
        <v>0</v>
      </c>
      <c r="AL91" s="79">
        <f>IF(AJ91&lt;=$C$101,0,IF(AJ91&lt;=$C$102,((AJ91-$C$101)*$E$102/100),IF(AJ91&lt;=$C$103,(((AJ91-$C$102)*$E$103/100)+$G$102),IF(AJ91&lt;=$C$104,(((AJ91-$C$103)*$E$104/100)+$G$103),IF(AJ91&lt;=$C$105,(((AJ91-$C$104)*$E$105/100)+$G$104),22)))))</f>
        <v>0</v>
      </c>
      <c r="AM91" s="68">
        <v>0</v>
      </c>
      <c r="AN91" s="68">
        <v>0</v>
      </c>
      <c r="AO91" s="79">
        <f t="shared" si="44"/>
        <v>0</v>
      </c>
      <c r="AP91" s="79">
        <f t="shared" si="45"/>
        <v>0</v>
      </c>
      <c r="AQ91" s="79">
        <f t="shared" si="46"/>
        <v>0</v>
      </c>
      <c r="AR91" s="83">
        <f t="shared" si="47"/>
        <v>0</v>
      </c>
    </row>
    <row r="92" spans="2:44" ht="38.25" customHeight="1" x14ac:dyDescent="0.2">
      <c r="B92" s="21">
        <v>86</v>
      </c>
      <c r="C92" s="69"/>
      <c r="D92" s="67"/>
      <c r="E92" s="67"/>
      <c r="F92" s="68"/>
      <c r="G92" s="79">
        <f t="shared" si="29"/>
        <v>0</v>
      </c>
      <c r="H92" s="79">
        <f t="shared" si="30"/>
        <v>0</v>
      </c>
      <c r="I92" s="79">
        <f t="shared" si="31"/>
        <v>0</v>
      </c>
      <c r="J92" s="79">
        <f t="shared" si="32"/>
        <v>0</v>
      </c>
      <c r="K92" s="68"/>
      <c r="L92" s="79">
        <f t="shared" si="33"/>
        <v>0</v>
      </c>
      <c r="M92" s="68"/>
      <c r="N92" s="79">
        <f t="shared" si="34"/>
        <v>0</v>
      </c>
      <c r="O92" s="79">
        <f t="shared" si="35"/>
        <v>0</v>
      </c>
      <c r="P92" s="71"/>
      <c r="Q92" s="39" t="s">
        <v>21</v>
      </c>
      <c r="R92" s="68"/>
      <c r="S92" s="79">
        <f t="shared" si="36"/>
        <v>0</v>
      </c>
      <c r="T92" s="71">
        <v>0</v>
      </c>
      <c r="U92" s="39" t="s">
        <v>21</v>
      </c>
      <c r="V92" s="68">
        <v>0</v>
      </c>
      <c r="W92" s="79">
        <f t="shared" si="37"/>
        <v>0</v>
      </c>
      <c r="X92" s="71">
        <v>0</v>
      </c>
      <c r="Y92" s="73" t="s">
        <v>21</v>
      </c>
      <c r="Z92" s="68">
        <v>0</v>
      </c>
      <c r="AA92" s="79">
        <f t="shared" si="38"/>
        <v>0</v>
      </c>
      <c r="AB92" s="68">
        <v>0</v>
      </c>
      <c r="AC92" s="79">
        <f t="shared" si="39"/>
        <v>0</v>
      </c>
      <c r="AD92" s="68">
        <v>0</v>
      </c>
      <c r="AE92" s="68">
        <v>0</v>
      </c>
      <c r="AF92" s="68">
        <v>0</v>
      </c>
      <c r="AG92" s="79">
        <f t="shared" si="40"/>
        <v>0</v>
      </c>
      <c r="AH92" s="79">
        <f t="shared" si="41"/>
        <v>0</v>
      </c>
      <c r="AI92" s="79">
        <f>IF($AI$6='منبع '!$A$17,AK92*'منبع '!$B$17,AK92*'منبع '!$B$18)</f>
        <v>0</v>
      </c>
      <c r="AJ92" s="79">
        <f t="shared" si="42"/>
        <v>0</v>
      </c>
      <c r="AK92" s="79">
        <f t="shared" si="43"/>
        <v>0</v>
      </c>
      <c r="AL92" s="79">
        <f>IF(AJ92&lt;=$C$101,0,IF(AJ92&lt;=$C$102,((AJ92-$C$101)*$E$102/100),IF(AJ92&lt;=$C$103,(((AJ92-$C$102)*$E$103/100)+$G$102),IF(AJ92&lt;=$C$104,(((AJ92-$C$103)*$E$104/100)+$G$103),IF(AJ92&lt;=$C$105,(((AJ92-$C$104)*$E$105/100)+$G$104),22)))))</f>
        <v>0</v>
      </c>
      <c r="AM92" s="68">
        <v>0</v>
      </c>
      <c r="AN92" s="68">
        <v>0</v>
      </c>
      <c r="AO92" s="79">
        <f t="shared" si="44"/>
        <v>0</v>
      </c>
      <c r="AP92" s="79">
        <f t="shared" si="45"/>
        <v>0</v>
      </c>
      <c r="AQ92" s="79">
        <f t="shared" si="46"/>
        <v>0</v>
      </c>
      <c r="AR92" s="83">
        <f t="shared" si="47"/>
        <v>0</v>
      </c>
    </row>
    <row r="93" spans="2:44" ht="38.25" customHeight="1" x14ac:dyDescent="0.2">
      <c r="B93" s="21">
        <v>87</v>
      </c>
      <c r="C93" s="69"/>
      <c r="D93" s="67"/>
      <c r="E93" s="67"/>
      <c r="F93" s="68"/>
      <c r="G93" s="79">
        <f t="shared" si="29"/>
        <v>0</v>
      </c>
      <c r="H93" s="79">
        <f t="shared" si="30"/>
        <v>0</v>
      </c>
      <c r="I93" s="79">
        <f t="shared" si="31"/>
        <v>0</v>
      </c>
      <c r="J93" s="79">
        <f t="shared" si="32"/>
        <v>0</v>
      </c>
      <c r="K93" s="68"/>
      <c r="L93" s="79">
        <f t="shared" si="33"/>
        <v>0</v>
      </c>
      <c r="M93" s="68"/>
      <c r="N93" s="79">
        <f t="shared" si="34"/>
        <v>0</v>
      </c>
      <c r="O93" s="79">
        <f t="shared" si="35"/>
        <v>0</v>
      </c>
      <c r="P93" s="71"/>
      <c r="Q93" s="39" t="s">
        <v>21</v>
      </c>
      <c r="R93" s="68"/>
      <c r="S93" s="79">
        <f t="shared" si="36"/>
        <v>0</v>
      </c>
      <c r="T93" s="71">
        <v>0</v>
      </c>
      <c r="U93" s="39" t="s">
        <v>21</v>
      </c>
      <c r="V93" s="68">
        <v>0</v>
      </c>
      <c r="W93" s="79">
        <f t="shared" si="37"/>
        <v>0</v>
      </c>
      <c r="X93" s="71">
        <v>0</v>
      </c>
      <c r="Y93" s="73" t="s">
        <v>21</v>
      </c>
      <c r="Z93" s="68">
        <v>0</v>
      </c>
      <c r="AA93" s="79">
        <f t="shared" si="38"/>
        <v>0</v>
      </c>
      <c r="AB93" s="68">
        <v>0</v>
      </c>
      <c r="AC93" s="79">
        <f t="shared" si="39"/>
        <v>0</v>
      </c>
      <c r="AD93" s="68">
        <v>0</v>
      </c>
      <c r="AE93" s="68">
        <v>0</v>
      </c>
      <c r="AF93" s="68">
        <v>0</v>
      </c>
      <c r="AG93" s="79">
        <f t="shared" si="40"/>
        <v>0</v>
      </c>
      <c r="AH93" s="79">
        <f t="shared" si="41"/>
        <v>0</v>
      </c>
      <c r="AI93" s="79">
        <f>IF($AI$6='منبع '!$A$17,AK93*'منبع '!$B$17,AK93*'منبع '!$B$18)</f>
        <v>0</v>
      </c>
      <c r="AJ93" s="79">
        <f t="shared" si="42"/>
        <v>0</v>
      </c>
      <c r="AK93" s="79">
        <f t="shared" si="43"/>
        <v>0</v>
      </c>
      <c r="AL93" s="79">
        <f>IF(AJ93&lt;=$C$101,0,IF(AJ93&lt;=$C$102,((AJ93-$C$101)*$E$102/100),IF(AJ93&lt;=$C$103,(((AJ93-$C$102)*$E$103/100)+$G$102),IF(AJ93&lt;=$C$104,(((AJ93-$C$103)*$E$104/100)+$G$103),IF(AJ93&lt;=$C$105,(((AJ93-$C$104)*$E$105/100)+$G$104),22)))))</f>
        <v>0</v>
      </c>
      <c r="AM93" s="68">
        <v>0</v>
      </c>
      <c r="AN93" s="68">
        <v>0</v>
      </c>
      <c r="AO93" s="79">
        <f t="shared" si="44"/>
        <v>0</v>
      </c>
      <c r="AP93" s="79">
        <f t="shared" si="45"/>
        <v>0</v>
      </c>
      <c r="AQ93" s="79">
        <f t="shared" si="46"/>
        <v>0</v>
      </c>
      <c r="AR93" s="83">
        <f t="shared" si="47"/>
        <v>0</v>
      </c>
    </row>
    <row r="94" spans="2:44" ht="38.25" customHeight="1" x14ac:dyDescent="0.2">
      <c r="B94" s="21">
        <v>88</v>
      </c>
      <c r="C94" s="69"/>
      <c r="D94" s="67"/>
      <c r="E94" s="67"/>
      <c r="F94" s="68"/>
      <c r="G94" s="79">
        <f t="shared" si="29"/>
        <v>0</v>
      </c>
      <c r="H94" s="79">
        <f t="shared" si="30"/>
        <v>0</v>
      </c>
      <c r="I94" s="79">
        <f t="shared" si="31"/>
        <v>0</v>
      </c>
      <c r="J94" s="79">
        <f t="shared" si="32"/>
        <v>0</v>
      </c>
      <c r="K94" s="68"/>
      <c r="L94" s="79">
        <f t="shared" si="33"/>
        <v>0</v>
      </c>
      <c r="M94" s="68"/>
      <c r="N94" s="79">
        <f t="shared" si="34"/>
        <v>0</v>
      </c>
      <c r="O94" s="79">
        <f t="shared" si="35"/>
        <v>0</v>
      </c>
      <c r="P94" s="71"/>
      <c r="Q94" s="39" t="s">
        <v>21</v>
      </c>
      <c r="R94" s="68"/>
      <c r="S94" s="79">
        <f t="shared" si="36"/>
        <v>0</v>
      </c>
      <c r="T94" s="71">
        <v>0</v>
      </c>
      <c r="U94" s="39" t="s">
        <v>21</v>
      </c>
      <c r="V94" s="68">
        <v>0</v>
      </c>
      <c r="W94" s="79">
        <f t="shared" si="37"/>
        <v>0</v>
      </c>
      <c r="X94" s="71">
        <v>0</v>
      </c>
      <c r="Y94" s="73" t="s">
        <v>21</v>
      </c>
      <c r="Z94" s="68">
        <v>0</v>
      </c>
      <c r="AA94" s="79">
        <f t="shared" si="38"/>
        <v>0</v>
      </c>
      <c r="AB94" s="68">
        <v>0</v>
      </c>
      <c r="AC94" s="79">
        <f t="shared" si="39"/>
        <v>0</v>
      </c>
      <c r="AD94" s="68">
        <v>0</v>
      </c>
      <c r="AE94" s="68">
        <v>0</v>
      </c>
      <c r="AF94" s="68">
        <v>0</v>
      </c>
      <c r="AG94" s="79">
        <f t="shared" si="40"/>
        <v>0</v>
      </c>
      <c r="AH94" s="79">
        <f t="shared" si="41"/>
        <v>0</v>
      </c>
      <c r="AI94" s="79">
        <f>IF($AI$6='منبع '!$A$17,AK94*'منبع '!$B$17,AK94*'منبع '!$B$18)</f>
        <v>0</v>
      </c>
      <c r="AJ94" s="79">
        <f t="shared" si="42"/>
        <v>0</v>
      </c>
      <c r="AK94" s="79">
        <f t="shared" si="43"/>
        <v>0</v>
      </c>
      <c r="AL94" s="79">
        <f>IF(AJ94&lt;=$C$101,0,IF(AJ94&lt;=$C$102,((AJ94-$C$101)*$E$102/100),IF(AJ94&lt;=$C$103,(((AJ94-$C$102)*$E$103/100)+$G$102),IF(AJ94&lt;=$C$104,(((AJ94-$C$103)*$E$104/100)+$G$103),IF(AJ94&lt;=$C$105,(((AJ94-$C$104)*$E$105/100)+$G$104),22)))))</f>
        <v>0</v>
      </c>
      <c r="AM94" s="68">
        <v>0</v>
      </c>
      <c r="AN94" s="68">
        <v>0</v>
      </c>
      <c r="AO94" s="79">
        <f t="shared" si="44"/>
        <v>0</v>
      </c>
      <c r="AP94" s="79">
        <f t="shared" si="45"/>
        <v>0</v>
      </c>
      <c r="AQ94" s="79">
        <f t="shared" si="46"/>
        <v>0</v>
      </c>
      <c r="AR94" s="83">
        <f t="shared" si="47"/>
        <v>0</v>
      </c>
    </row>
    <row r="95" spans="2:44" ht="38.25" customHeight="1" x14ac:dyDescent="0.2">
      <c r="B95" s="21">
        <v>89</v>
      </c>
      <c r="C95" s="69"/>
      <c r="D95" s="67"/>
      <c r="E95" s="67"/>
      <c r="F95" s="68"/>
      <c r="G95" s="79">
        <f t="shared" si="29"/>
        <v>0</v>
      </c>
      <c r="H95" s="79">
        <f t="shared" si="30"/>
        <v>0</v>
      </c>
      <c r="I95" s="79">
        <f t="shared" si="31"/>
        <v>0</v>
      </c>
      <c r="J95" s="79">
        <f t="shared" si="32"/>
        <v>0</v>
      </c>
      <c r="K95" s="68"/>
      <c r="L95" s="79">
        <f t="shared" si="33"/>
        <v>0</v>
      </c>
      <c r="M95" s="68"/>
      <c r="N95" s="79">
        <f t="shared" si="34"/>
        <v>0</v>
      </c>
      <c r="O95" s="79">
        <f t="shared" si="35"/>
        <v>0</v>
      </c>
      <c r="P95" s="71"/>
      <c r="Q95" s="39" t="s">
        <v>21</v>
      </c>
      <c r="R95" s="68"/>
      <c r="S95" s="79">
        <f t="shared" si="36"/>
        <v>0</v>
      </c>
      <c r="T95" s="71">
        <v>0</v>
      </c>
      <c r="U95" s="39" t="s">
        <v>21</v>
      </c>
      <c r="V95" s="68">
        <v>0</v>
      </c>
      <c r="W95" s="79">
        <f t="shared" si="37"/>
        <v>0</v>
      </c>
      <c r="X95" s="71">
        <v>0</v>
      </c>
      <c r="Y95" s="73" t="s">
        <v>21</v>
      </c>
      <c r="Z95" s="68">
        <v>0</v>
      </c>
      <c r="AA95" s="79">
        <f t="shared" si="38"/>
        <v>0</v>
      </c>
      <c r="AB95" s="68">
        <v>0</v>
      </c>
      <c r="AC95" s="79">
        <f t="shared" si="39"/>
        <v>0</v>
      </c>
      <c r="AD95" s="68">
        <v>0</v>
      </c>
      <c r="AE95" s="68">
        <v>0</v>
      </c>
      <c r="AF95" s="68">
        <v>0</v>
      </c>
      <c r="AG95" s="79">
        <f t="shared" si="40"/>
        <v>0</v>
      </c>
      <c r="AH95" s="79">
        <f t="shared" si="41"/>
        <v>0</v>
      </c>
      <c r="AI95" s="79">
        <f>IF($AI$6='منبع '!$A$17,AK95*'منبع '!$B$17,AK95*'منبع '!$B$18)</f>
        <v>0</v>
      </c>
      <c r="AJ95" s="79">
        <f t="shared" si="42"/>
        <v>0</v>
      </c>
      <c r="AK95" s="79">
        <f t="shared" si="43"/>
        <v>0</v>
      </c>
      <c r="AL95" s="79">
        <f>IF(AJ95&lt;=$C$101,0,IF(AJ95&lt;=$C$102,((AJ95-$C$101)*$E$102/100),IF(AJ95&lt;=$C$103,(((AJ95-$C$102)*$E$103/100)+$G$102),IF(AJ95&lt;=$C$104,(((AJ95-$C$103)*$E$104/100)+$G$103),IF(AJ95&lt;=$C$105,(((AJ95-$C$104)*$E$105/100)+$G$104),22)))))</f>
        <v>0</v>
      </c>
      <c r="AM95" s="68">
        <v>0</v>
      </c>
      <c r="AN95" s="68">
        <v>0</v>
      </c>
      <c r="AO95" s="79">
        <f t="shared" si="44"/>
        <v>0</v>
      </c>
      <c r="AP95" s="79">
        <f t="shared" si="45"/>
        <v>0</v>
      </c>
      <c r="AQ95" s="79">
        <f t="shared" si="46"/>
        <v>0</v>
      </c>
      <c r="AR95" s="83">
        <f t="shared" si="47"/>
        <v>0</v>
      </c>
    </row>
    <row r="96" spans="2:44" ht="38.25" customHeight="1" x14ac:dyDescent="0.2">
      <c r="B96" s="21">
        <v>90</v>
      </c>
      <c r="C96" s="69"/>
      <c r="D96" s="67"/>
      <c r="E96" s="67"/>
      <c r="F96" s="68"/>
      <c r="G96" s="79">
        <f t="shared" si="29"/>
        <v>0</v>
      </c>
      <c r="H96" s="79">
        <f t="shared" si="30"/>
        <v>0</v>
      </c>
      <c r="I96" s="79">
        <f t="shared" si="31"/>
        <v>0</v>
      </c>
      <c r="J96" s="79">
        <f t="shared" si="32"/>
        <v>0</v>
      </c>
      <c r="K96" s="68"/>
      <c r="L96" s="79">
        <f t="shared" si="33"/>
        <v>0</v>
      </c>
      <c r="M96" s="68"/>
      <c r="N96" s="79">
        <f t="shared" si="34"/>
        <v>0</v>
      </c>
      <c r="O96" s="79">
        <f t="shared" si="35"/>
        <v>0</v>
      </c>
      <c r="P96" s="71"/>
      <c r="Q96" s="39" t="s">
        <v>21</v>
      </c>
      <c r="R96" s="68"/>
      <c r="S96" s="79">
        <f t="shared" si="36"/>
        <v>0</v>
      </c>
      <c r="T96" s="71">
        <v>0</v>
      </c>
      <c r="U96" s="39" t="s">
        <v>21</v>
      </c>
      <c r="V96" s="68">
        <v>0</v>
      </c>
      <c r="W96" s="79">
        <f t="shared" si="37"/>
        <v>0</v>
      </c>
      <c r="X96" s="71">
        <v>0</v>
      </c>
      <c r="Y96" s="73" t="s">
        <v>21</v>
      </c>
      <c r="Z96" s="68">
        <v>0</v>
      </c>
      <c r="AA96" s="79">
        <f t="shared" si="38"/>
        <v>0</v>
      </c>
      <c r="AB96" s="68">
        <v>0</v>
      </c>
      <c r="AC96" s="79">
        <f t="shared" si="39"/>
        <v>0</v>
      </c>
      <c r="AD96" s="68">
        <v>0</v>
      </c>
      <c r="AE96" s="68">
        <v>0</v>
      </c>
      <c r="AF96" s="68">
        <v>0</v>
      </c>
      <c r="AG96" s="79">
        <f t="shared" si="40"/>
        <v>0</v>
      </c>
      <c r="AH96" s="79">
        <f t="shared" si="41"/>
        <v>0</v>
      </c>
      <c r="AI96" s="79">
        <f>IF($AI$6='منبع '!$A$17,AK96*'منبع '!$B$17,AK96*'منبع '!$B$18)</f>
        <v>0</v>
      </c>
      <c r="AJ96" s="79">
        <f t="shared" si="42"/>
        <v>0</v>
      </c>
      <c r="AK96" s="79">
        <f t="shared" si="43"/>
        <v>0</v>
      </c>
      <c r="AL96" s="79">
        <f>IF(AJ96&lt;=$C$101,0,IF(AJ96&lt;=$C$102,((AJ96-$C$101)*$E$102/100),IF(AJ96&lt;=$C$103,(((AJ96-$C$102)*$E$103/100)+$G$102),IF(AJ96&lt;=$C$104,(((AJ96-$C$103)*$E$104/100)+$G$103),IF(AJ96&lt;=$C$105,(((AJ96-$C$104)*$E$105/100)+$G$104),22)))))</f>
        <v>0</v>
      </c>
      <c r="AM96" s="68">
        <v>0</v>
      </c>
      <c r="AN96" s="68">
        <v>0</v>
      </c>
      <c r="AO96" s="79">
        <f t="shared" si="44"/>
        <v>0</v>
      </c>
      <c r="AP96" s="79">
        <f t="shared" si="45"/>
        <v>0</v>
      </c>
      <c r="AQ96" s="79">
        <f t="shared" si="46"/>
        <v>0</v>
      </c>
      <c r="AR96" s="83">
        <f t="shared" si="47"/>
        <v>0</v>
      </c>
    </row>
    <row r="97" spans="2:44" ht="28.5" customHeight="1" x14ac:dyDescent="0.2">
      <c r="B97" s="80" t="s">
        <v>10</v>
      </c>
      <c r="C97" s="81"/>
      <c r="D97" s="82">
        <f>SUM(D7:D96)</f>
        <v>22342606.000000004</v>
      </c>
      <c r="E97" s="82">
        <f t="shared" ref="E97:AR97" si="48">SUM(E7:E96)</f>
        <v>672868</v>
      </c>
      <c r="F97" s="82">
        <f t="shared" si="48"/>
        <v>140</v>
      </c>
      <c r="G97" s="82">
        <f t="shared" si="48"/>
        <v>670278180.00000012</v>
      </c>
      <c r="H97" s="82">
        <f t="shared" si="48"/>
        <v>20186040</v>
      </c>
      <c r="I97" s="82">
        <f t="shared" si="48"/>
        <v>42000000</v>
      </c>
      <c r="J97" s="82">
        <f t="shared" si="48"/>
        <v>65333333.333333328</v>
      </c>
      <c r="K97" s="82">
        <f t="shared" si="48"/>
        <v>0</v>
      </c>
      <c r="L97" s="82">
        <f t="shared" si="48"/>
        <v>20000000</v>
      </c>
      <c r="M97" s="82">
        <f t="shared" si="48"/>
        <v>3</v>
      </c>
      <c r="N97" s="82">
        <f t="shared" si="48"/>
        <v>21498552</v>
      </c>
      <c r="O97" s="82">
        <f t="shared" si="48"/>
        <v>839296105.33333349</v>
      </c>
      <c r="P97" s="82">
        <f t="shared" si="48"/>
        <v>60</v>
      </c>
      <c r="Q97" s="82">
        <f t="shared" si="48"/>
        <v>0</v>
      </c>
      <c r="R97" s="82">
        <f t="shared" si="48"/>
        <v>74</v>
      </c>
      <c r="S97" s="82">
        <f t="shared" si="48"/>
        <v>77206271.454545453</v>
      </c>
      <c r="T97" s="82">
        <f t="shared" si="48"/>
        <v>35</v>
      </c>
      <c r="U97" s="82">
        <f t="shared" si="48"/>
        <v>0</v>
      </c>
      <c r="V97" s="82">
        <f t="shared" si="48"/>
        <v>6</v>
      </c>
      <c r="W97" s="82">
        <f t="shared" si="48"/>
        <v>10124875</v>
      </c>
      <c r="X97" s="82">
        <f t="shared" si="48"/>
        <v>35</v>
      </c>
      <c r="Y97" s="82">
        <f t="shared" si="48"/>
        <v>0</v>
      </c>
      <c r="Z97" s="82">
        <f t="shared" si="48"/>
        <v>5</v>
      </c>
      <c r="AA97" s="82">
        <f t="shared" si="48"/>
        <v>7740895</v>
      </c>
      <c r="AB97" s="82">
        <f t="shared" si="48"/>
        <v>7</v>
      </c>
      <c r="AC97" s="82">
        <f t="shared" si="48"/>
        <v>60724720</v>
      </c>
      <c r="AD97" s="82">
        <f t="shared" si="48"/>
        <v>24860000</v>
      </c>
      <c r="AE97" s="82">
        <f t="shared" si="48"/>
        <v>15160000</v>
      </c>
      <c r="AF97" s="82">
        <f t="shared" si="48"/>
        <v>8080000</v>
      </c>
      <c r="AG97" s="82">
        <f t="shared" si="48"/>
        <v>1043192866.787879</v>
      </c>
      <c r="AH97" s="82">
        <f t="shared" si="48"/>
        <v>960969594.78787899</v>
      </c>
      <c r="AI97" s="82">
        <f t="shared" si="48"/>
        <v>67267871.63515152</v>
      </c>
      <c r="AJ97" s="82">
        <f t="shared" si="48"/>
        <v>915200275.15272737</v>
      </c>
      <c r="AK97" s="82">
        <f t="shared" si="48"/>
        <v>67267871.63515152</v>
      </c>
      <c r="AL97" s="82">
        <f t="shared" si="48"/>
        <v>66418344.421718188</v>
      </c>
      <c r="AM97" s="82">
        <f t="shared" si="48"/>
        <v>10000000</v>
      </c>
      <c r="AN97" s="82">
        <f t="shared" si="48"/>
        <v>5560000</v>
      </c>
      <c r="AO97" s="82">
        <f t="shared" si="48"/>
        <v>192193920</v>
      </c>
      <c r="AP97" s="82">
        <f t="shared" si="48"/>
        <v>28829087</v>
      </c>
      <c r="AQ97" s="82">
        <f t="shared" si="48"/>
        <v>288290878.63515151</v>
      </c>
      <c r="AR97" s="82">
        <f t="shared" si="48"/>
        <v>893946650.73100924</v>
      </c>
    </row>
    <row r="98" spans="2:44" ht="28.5" customHeight="1" x14ac:dyDescent="0.2">
      <c r="D98" s="4"/>
      <c r="AJ98" s="2"/>
      <c r="AO98" s="2"/>
    </row>
    <row r="99" spans="2:44" ht="28.5" hidden="1" customHeight="1" x14ac:dyDescent="0.2">
      <c r="C99" s="90" t="s">
        <v>84</v>
      </c>
      <c r="D99" s="91"/>
      <c r="E99" s="91"/>
      <c r="F99" s="91"/>
      <c r="G99" s="92"/>
      <c r="H99" s="95" t="s">
        <v>85</v>
      </c>
      <c r="I99" s="96"/>
      <c r="J99" s="96"/>
      <c r="K99" s="97"/>
      <c r="L99" s="40">
        <v>1.6347222222222222</v>
      </c>
      <c r="AO99" s="2"/>
    </row>
    <row r="100" spans="2:44" ht="28.5" hidden="1" customHeight="1" x14ac:dyDescent="0.2">
      <c r="C100" s="41" t="s">
        <v>17</v>
      </c>
      <c r="D100" s="41" t="s">
        <v>18</v>
      </c>
      <c r="E100" s="41" t="s">
        <v>19</v>
      </c>
      <c r="F100" s="41" t="s">
        <v>12</v>
      </c>
      <c r="G100" s="41" t="s">
        <v>20</v>
      </c>
      <c r="H100" s="42" t="s">
        <v>17</v>
      </c>
      <c r="I100" s="42" t="s">
        <v>18</v>
      </c>
      <c r="J100" s="42" t="s">
        <v>19</v>
      </c>
      <c r="K100" s="42" t="s">
        <v>12</v>
      </c>
      <c r="L100" s="43" t="s">
        <v>20</v>
      </c>
      <c r="AO100" s="2"/>
    </row>
    <row r="101" spans="2:44" ht="28.5" hidden="1" customHeight="1" x14ac:dyDescent="0.2">
      <c r="C101" s="44">
        <v>120000000</v>
      </c>
      <c r="D101" s="44">
        <v>0</v>
      </c>
      <c r="E101" s="44">
        <v>0</v>
      </c>
      <c r="F101" s="44">
        <f>D101*E101/100</f>
        <v>0</v>
      </c>
      <c r="G101" s="44">
        <f>F101</f>
        <v>0</v>
      </c>
      <c r="H101" s="44">
        <f t="shared" ref="H101:I105" si="49">C101*12</f>
        <v>1440000000</v>
      </c>
      <c r="I101" s="44">
        <f t="shared" si="49"/>
        <v>0</v>
      </c>
      <c r="J101" s="44">
        <f>E101</f>
        <v>0</v>
      </c>
      <c r="K101" s="44">
        <f>I101*J101/100</f>
        <v>0</v>
      </c>
      <c r="L101" s="44">
        <f>K101</f>
        <v>0</v>
      </c>
      <c r="AO101" s="2"/>
    </row>
    <row r="102" spans="2:44" ht="28.5" hidden="1" customHeight="1" x14ac:dyDescent="0.2">
      <c r="C102" s="44">
        <v>165000000</v>
      </c>
      <c r="D102" s="44">
        <f>C101+1</f>
        <v>120000001</v>
      </c>
      <c r="E102" s="44">
        <v>10</v>
      </c>
      <c r="F102" s="44">
        <f>ROUND((C102-D102)*E102/100,0)</f>
        <v>4500000</v>
      </c>
      <c r="G102" s="44">
        <f>G101+F102</f>
        <v>4500000</v>
      </c>
      <c r="H102" s="44">
        <f t="shared" si="49"/>
        <v>1980000000</v>
      </c>
      <c r="I102" s="44">
        <f t="shared" si="49"/>
        <v>1440000012</v>
      </c>
      <c r="J102" s="44">
        <f>E102</f>
        <v>10</v>
      </c>
      <c r="K102" s="44">
        <f>I102*J102/100</f>
        <v>144000001.19999999</v>
      </c>
      <c r="L102" s="44">
        <f>L101+K102</f>
        <v>144000001.19999999</v>
      </c>
      <c r="AO102" s="2"/>
    </row>
    <row r="103" spans="2:44" ht="28.5" hidden="1" customHeight="1" x14ac:dyDescent="0.2">
      <c r="C103" s="44">
        <v>270000000</v>
      </c>
      <c r="D103" s="44">
        <f>C102+1</f>
        <v>165000001</v>
      </c>
      <c r="E103" s="44">
        <v>15</v>
      </c>
      <c r="F103" s="44">
        <f>ROUND((C103-D103)*E103/100,0)</f>
        <v>15750000</v>
      </c>
      <c r="G103" s="44">
        <f>G102+F103</f>
        <v>20250000</v>
      </c>
      <c r="H103" s="44">
        <f t="shared" si="49"/>
        <v>3240000000</v>
      </c>
      <c r="I103" s="44">
        <f t="shared" si="49"/>
        <v>1980000012</v>
      </c>
      <c r="J103" s="44">
        <f>E103</f>
        <v>15</v>
      </c>
      <c r="K103" s="44">
        <f>I103*J103/100</f>
        <v>297000001.80000001</v>
      </c>
      <c r="L103" s="44">
        <f t="shared" ref="L103" si="50">L102+K103</f>
        <v>441000003</v>
      </c>
      <c r="AO103" s="2"/>
    </row>
    <row r="104" spans="2:44" ht="28.5" hidden="1" customHeight="1" x14ac:dyDescent="0.2">
      <c r="C104" s="44">
        <v>400000000</v>
      </c>
      <c r="D104" s="44">
        <f>C103+1</f>
        <v>270000001</v>
      </c>
      <c r="E104" s="44">
        <v>20</v>
      </c>
      <c r="F104" s="44">
        <f>ROUND((C104-D104)*E104/100,0)</f>
        <v>26000000</v>
      </c>
      <c r="G104" s="44">
        <f>G103+F104</f>
        <v>46250000</v>
      </c>
      <c r="H104" s="44">
        <f t="shared" si="49"/>
        <v>4800000000</v>
      </c>
      <c r="I104" s="44">
        <f t="shared" si="49"/>
        <v>3240000012</v>
      </c>
      <c r="J104" s="44">
        <f>E104</f>
        <v>20</v>
      </c>
      <c r="K104" s="44">
        <f>I104*J104/100</f>
        <v>648000002.39999998</v>
      </c>
      <c r="L104" s="44">
        <f>L103+K104</f>
        <v>1089000005.4000001</v>
      </c>
      <c r="AO104" s="2"/>
    </row>
    <row r="105" spans="2:44" ht="28.5" hidden="1" customHeight="1" x14ac:dyDescent="0.2">
      <c r="C105" s="44">
        <v>9999999999</v>
      </c>
      <c r="D105" s="44">
        <f>C104+1</f>
        <v>400000001</v>
      </c>
      <c r="E105" s="44">
        <v>30</v>
      </c>
      <c r="F105" s="44">
        <f>ROUND((C105-D105)*E105/100,0)</f>
        <v>2879999999</v>
      </c>
      <c r="G105" s="44">
        <f>G104+F105</f>
        <v>2926249999</v>
      </c>
      <c r="H105" s="44">
        <f t="shared" si="49"/>
        <v>119999999988</v>
      </c>
      <c r="I105" s="44">
        <f t="shared" si="49"/>
        <v>4800000012</v>
      </c>
      <c r="J105" s="44">
        <f>E105</f>
        <v>30</v>
      </c>
      <c r="K105" s="44">
        <f>I105*J105/100</f>
        <v>1440000003.5999999</v>
      </c>
      <c r="L105" s="44">
        <f>L104+K105</f>
        <v>2529000009</v>
      </c>
      <c r="AO105" s="2"/>
    </row>
    <row r="106" spans="2:44" ht="28.5" hidden="1" customHeight="1" x14ac:dyDescent="0.2">
      <c r="C106" s="2"/>
      <c r="D106" s="2"/>
      <c r="E106" s="2"/>
      <c r="F106" s="2"/>
      <c r="G106" s="2"/>
      <c r="H106" s="61">
        <f>D7+E7</f>
        <v>10980760</v>
      </c>
      <c r="I106" s="2"/>
      <c r="J106" s="2"/>
      <c r="K106" s="2"/>
      <c r="L106" s="2"/>
      <c r="M106" s="2"/>
      <c r="N106" s="2"/>
    </row>
    <row r="107" spans="2:44" ht="14.25" hidden="1" customHeight="1" x14ac:dyDescent="0.2">
      <c r="H107" s="4">
        <f>H106/7.33</f>
        <v>1498057.298772169</v>
      </c>
    </row>
  </sheetData>
  <sheetProtection algorithmName="SHA-512" hashValue="z+vyzj2EM0Xxp/YQ9Ull3DeJ8B2L/Yt3dIxPVsNRWNoIiJD7UmQJxz/mHl8D99HV/PxuMR/TKxWwWTqrpJ0rgQ==" saltValue="GRzINSafUNtP48/L5/LRGw==" spinCount="100000" sheet="1" objects="1" scenarios="1"/>
  <mergeCells count="19">
    <mergeCell ref="B1:AR1"/>
    <mergeCell ref="B2:AR2"/>
    <mergeCell ref="B3:AR3"/>
    <mergeCell ref="B5:B6"/>
    <mergeCell ref="C99:G99"/>
    <mergeCell ref="AR5:AR6"/>
    <mergeCell ref="H99:K99"/>
    <mergeCell ref="P6:R6"/>
    <mergeCell ref="T6:V6"/>
    <mergeCell ref="P5:AF5"/>
    <mergeCell ref="AG5:AG6"/>
    <mergeCell ref="AH5:AJ5"/>
    <mergeCell ref="AO5:AQ5"/>
    <mergeCell ref="AK5:AN5"/>
    <mergeCell ref="C5:E5"/>
    <mergeCell ref="X6:Z6"/>
    <mergeCell ref="O5:O6"/>
    <mergeCell ref="G5:H5"/>
    <mergeCell ref="I5:N5"/>
  </mergeCells>
  <pageMargins left="0.22" right="0.21" top="0.62992125984251968" bottom="0.19685039370078741" header="0.94488188976377963" footer="0.51181102362204722"/>
  <pageSetup paperSize="9" scale="5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'منبع '!$A$2:$A$13</xm:f>
          </x14:formula1>
          <xm:sqref>F6</xm:sqref>
        </x14:dataValidation>
        <x14:dataValidation type="list" allowBlank="1" showInputMessage="1" showErrorMessage="1" xr:uid="{B8605CE4-0DEE-4486-A4B0-CB1DA9C9C6F8}">
          <x14:formula1>
            <xm:f>'منبع '!$D$6:$D$7</xm:f>
          </x14:formula1>
          <xm:sqref>K7:K96</xm:sqref>
        </x14:dataValidation>
        <x14:dataValidation type="list" allowBlank="1" showInputMessage="1" showErrorMessage="1" xr:uid="{41378BF6-C8B5-4359-B74E-52628665B9FF}">
          <x14:formula1>
            <xm:f>'منبع '!$A$17:$A$18</xm:f>
          </x14:formula1>
          <xm:sqref>AI6</xm:sqref>
        </x14:dataValidation>
        <x14:dataValidation type="list" allowBlank="1" showInputMessage="1" showErrorMessage="1" xr:uid="{57D51D2D-9811-4AD1-857D-8DB56D2CC176}">
          <x14:formula1>
            <xm:f>'منبع '!$B$21:$B$23</xm:f>
          </x14:formula1>
          <xm:sqref>S6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راهنمای فایل</vt:lpstr>
      <vt:lpstr>منبع </vt:lpstr>
      <vt:lpstr>افزایش روزانه</vt:lpstr>
      <vt:lpstr>افزایش ماهانه</vt:lpstr>
      <vt:lpstr>مهر ماه 1403 </vt:lpstr>
      <vt:lpstr>'افزایش روزانه'!Print_Area</vt:lpstr>
      <vt:lpstr>'افزایش ماهانه'!Print_Area</vt:lpstr>
      <vt:lpstr>'مهر ماه 1403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mohammad motarjemi</cp:lastModifiedBy>
  <cp:lastPrinted>2023-03-09T09:45:40Z</cp:lastPrinted>
  <dcterms:created xsi:type="dcterms:W3CDTF">2022-10-16T09:55:15Z</dcterms:created>
  <dcterms:modified xsi:type="dcterms:W3CDTF">2024-05-01T12:35:28Z</dcterms:modified>
</cp:coreProperties>
</file>